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čunovodstvo\Desktop\FINANCIJSKI\IZVJEŠTAJ O IZVRŠENJU FINANCIJSKOG PLANA\12-23\"/>
    </mc:Choice>
  </mc:AlternateContent>
  <xr:revisionPtr revIDLastSave="0" documentId="13_ncr:1_{D6592131-1AC6-4B21-9B7C-263354E51D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ŽETAK" sheetId="1" r:id="rId1"/>
    <sheet name=" Račun prihoda i rashoda" sheetId="3" r:id="rId2"/>
    <sheet name="Rashodi i prihodi prema izvoru " sheetId="10" r:id="rId3"/>
    <sheet name="Rashodi prema funkcijskoj kl" sheetId="5" r:id="rId4"/>
    <sheet name="Račun financiranja" sheetId="6" r:id="rId5"/>
    <sheet name="Posebni dio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7" l="1"/>
  <c r="I11" i="7"/>
  <c r="I12" i="7"/>
  <c r="I13" i="7"/>
  <c r="I14" i="7"/>
  <c r="I15" i="7"/>
  <c r="I18" i="7"/>
  <c r="I24" i="7"/>
  <c r="I33" i="7"/>
  <c r="I39" i="7"/>
  <c r="I40" i="7"/>
  <c r="I46" i="7"/>
  <c r="I48" i="7"/>
  <c r="I49" i="7"/>
  <c r="I52" i="7"/>
  <c r="I55" i="7"/>
  <c r="I56" i="7"/>
  <c r="I57" i="7"/>
  <c r="I58" i="7"/>
  <c r="I66" i="7"/>
  <c r="I67" i="7"/>
  <c r="I68" i="7"/>
  <c r="I69" i="7"/>
  <c r="I70" i="7"/>
  <c r="I75" i="7"/>
  <c r="I76" i="7"/>
  <c r="I77" i="7"/>
  <c r="I78" i="7"/>
  <c r="I79" i="7"/>
  <c r="I83" i="7"/>
  <c r="I85" i="7"/>
  <c r="I88" i="7"/>
  <c r="I89" i="7"/>
  <c r="I92" i="7"/>
  <c r="I94" i="7"/>
  <c r="I96" i="7"/>
  <c r="I100" i="7"/>
  <c r="I101" i="7"/>
  <c r="I103" i="7"/>
  <c r="I104" i="7"/>
  <c r="I106" i="7"/>
  <c r="I107" i="7"/>
  <c r="I108" i="7"/>
  <c r="I112" i="7"/>
  <c r="I115" i="7"/>
  <c r="I116" i="7"/>
  <c r="I117" i="7"/>
  <c r="I118" i="7"/>
  <c r="I119" i="7"/>
  <c r="I122" i="7"/>
  <c r="I126" i="7"/>
  <c r="I127" i="7"/>
  <c r="I128" i="7"/>
  <c r="I129" i="7"/>
  <c r="I130" i="7"/>
  <c r="F76" i="7"/>
  <c r="F77" i="7"/>
  <c r="F115" i="7"/>
  <c r="F116" i="7"/>
  <c r="F126" i="7"/>
  <c r="F127" i="7"/>
  <c r="F128" i="7"/>
  <c r="F106" i="7"/>
  <c r="F107" i="7"/>
  <c r="F88" i="7"/>
  <c r="F78" i="7"/>
  <c r="F13" i="7"/>
  <c r="H122" i="7"/>
  <c r="H108" i="7"/>
  <c r="H101" i="7"/>
  <c r="H100" i="7" s="1"/>
  <c r="H96" i="7"/>
  <c r="H94" i="7"/>
  <c r="H89" i="7"/>
  <c r="H85" i="7"/>
  <c r="F69" i="7"/>
  <c r="F68" i="7" s="1"/>
  <c r="F67" i="7" s="1"/>
  <c r="F66" i="7" s="1"/>
  <c r="H63" i="7"/>
  <c r="H61" i="7"/>
  <c r="G55" i="7"/>
  <c r="F55" i="7"/>
  <c r="H52" i="7"/>
  <c r="H49" i="7"/>
  <c r="H43" i="7"/>
  <c r="H44" i="7"/>
  <c r="H40" i="7"/>
  <c r="H48" i="7" l="1"/>
  <c r="I10" i="6"/>
  <c r="F10" i="6"/>
  <c r="I11" i="6"/>
  <c r="F11" i="6"/>
  <c r="G25" i="10"/>
  <c r="G26" i="10"/>
  <c r="G31" i="10"/>
  <c r="G32" i="10"/>
  <c r="G34" i="10"/>
  <c r="G35" i="10"/>
  <c r="G37" i="10"/>
  <c r="G38" i="10"/>
  <c r="C16" i="10"/>
  <c r="C6" i="10"/>
  <c r="K94" i="3"/>
  <c r="K95" i="3"/>
  <c r="K98" i="3"/>
  <c r="J94" i="3"/>
  <c r="J95" i="3"/>
  <c r="J98" i="3"/>
  <c r="K90" i="3"/>
  <c r="K92" i="3"/>
  <c r="J90" i="3"/>
  <c r="J92" i="3"/>
  <c r="K86" i="3"/>
  <c r="J86" i="3"/>
  <c r="K56" i="3"/>
  <c r="K61" i="3"/>
  <c r="K68" i="3"/>
  <c r="K78" i="3"/>
  <c r="J56" i="3"/>
  <c r="J61" i="3"/>
  <c r="J68" i="3"/>
  <c r="J78" i="3"/>
  <c r="K50" i="3"/>
  <c r="K52" i="3"/>
  <c r="K44" i="3"/>
  <c r="K45" i="3"/>
  <c r="K46" i="3"/>
  <c r="J44" i="3"/>
  <c r="J45" i="3"/>
  <c r="J46" i="3"/>
  <c r="J47" i="3"/>
  <c r="J48" i="3"/>
  <c r="J49" i="3"/>
  <c r="J50" i="3"/>
  <c r="J51" i="3"/>
  <c r="J52" i="3"/>
  <c r="J53" i="3"/>
  <c r="J54" i="3"/>
  <c r="G90" i="3"/>
  <c r="G43" i="3"/>
  <c r="G44" i="3"/>
  <c r="G94" i="3"/>
  <c r="G55" i="3"/>
  <c r="G45" i="3"/>
  <c r="K32" i="3"/>
  <c r="K33" i="3"/>
  <c r="J32" i="3"/>
  <c r="J33" i="3"/>
  <c r="K26" i="3"/>
  <c r="K27" i="3"/>
  <c r="K29" i="3"/>
  <c r="K30" i="3"/>
  <c r="J26" i="3"/>
  <c r="J27" i="3"/>
  <c r="J28" i="3"/>
  <c r="J29" i="3"/>
  <c r="J30" i="3"/>
  <c r="K22" i="3"/>
  <c r="K23" i="3"/>
  <c r="J22" i="3"/>
  <c r="J23" i="3"/>
  <c r="J18" i="3"/>
  <c r="J17" i="3"/>
  <c r="J16" i="3"/>
  <c r="J12" i="3"/>
  <c r="K18" i="3"/>
  <c r="K16" i="3"/>
  <c r="K17" i="3"/>
  <c r="G16" i="3"/>
  <c r="G29" i="3"/>
  <c r="G25" i="3"/>
  <c r="G12" i="3"/>
  <c r="I95" i="3"/>
  <c r="F95" i="3"/>
  <c r="F52" i="3"/>
  <c r="I52" i="3"/>
  <c r="F10" i="1" l="1"/>
  <c r="G10" i="1"/>
  <c r="I10" i="1"/>
  <c r="J11" i="1"/>
  <c r="K11" i="1"/>
  <c r="G16" i="1"/>
  <c r="I13" i="1"/>
  <c r="J14" i="1"/>
  <c r="K14" i="1"/>
  <c r="J15" i="1"/>
  <c r="K15" i="1"/>
  <c r="K10" i="1" l="1"/>
  <c r="J10" i="1"/>
  <c r="I16" i="1"/>
  <c r="F13" i="1"/>
  <c r="F16" i="1" s="1"/>
  <c r="K13" i="1"/>
  <c r="I86" i="3"/>
  <c r="J13" i="1" l="1"/>
  <c r="C34" i="10"/>
  <c r="C31" i="10"/>
  <c r="F98" i="3"/>
  <c r="F50" i="3"/>
  <c r="I91" i="3"/>
  <c r="I90" i="3" s="1"/>
  <c r="H8" i="10"/>
  <c r="H11" i="10"/>
  <c r="H14" i="10"/>
  <c r="H18" i="10"/>
  <c r="H26" i="10"/>
  <c r="H29" i="10"/>
  <c r="H32" i="10"/>
  <c r="H35" i="10"/>
  <c r="G8" i="10"/>
  <c r="G11" i="10"/>
  <c r="G14" i="10"/>
  <c r="G18" i="10"/>
  <c r="F26" i="3"/>
  <c r="F25" i="3" s="1"/>
  <c r="F37" i="10"/>
  <c r="E37" i="10"/>
  <c r="D37" i="10"/>
  <c r="C37" i="10"/>
  <c r="F34" i="10"/>
  <c r="E34" i="10"/>
  <c r="D34" i="10"/>
  <c r="F31" i="10"/>
  <c r="E31" i="10"/>
  <c r="D31" i="10"/>
  <c r="F28" i="10"/>
  <c r="E28" i="10"/>
  <c r="D28" i="10"/>
  <c r="C28" i="10"/>
  <c r="F25" i="10"/>
  <c r="F24" i="10" s="1"/>
  <c r="E25" i="10"/>
  <c r="E24" i="10" s="1"/>
  <c r="D25" i="10"/>
  <c r="E16" i="10"/>
  <c r="E13" i="10"/>
  <c r="F13" i="10"/>
  <c r="C13" i="10"/>
  <c r="D13" i="10"/>
  <c r="E7" i="10"/>
  <c r="C7" i="10"/>
  <c r="E10" i="10"/>
  <c r="C10" i="10"/>
  <c r="D10" i="10"/>
  <c r="C20" i="10"/>
  <c r="D20" i="10"/>
  <c r="E20" i="10"/>
  <c r="F20" i="10"/>
  <c r="F10" i="10"/>
  <c r="F16" i="10"/>
  <c r="D16" i="10"/>
  <c r="D6" i="10" s="1"/>
  <c r="F7" i="10"/>
  <c r="D7" i="10"/>
  <c r="H31" i="10" l="1"/>
  <c r="H28" i="10"/>
  <c r="H34" i="10"/>
  <c r="H16" i="10"/>
  <c r="H13" i="10"/>
  <c r="G16" i="10"/>
  <c r="H10" i="10"/>
  <c r="G7" i="10"/>
  <c r="F94" i="3"/>
  <c r="F93" i="3" s="1"/>
  <c r="F86" i="3"/>
  <c r="F85" i="3" s="1"/>
  <c r="F46" i="3"/>
  <c r="F68" i="3"/>
  <c r="F16" i="3"/>
  <c r="F12" i="3" s="1"/>
  <c r="F78" i="3"/>
  <c r="F56" i="3"/>
  <c r="F61" i="3"/>
  <c r="D24" i="10"/>
  <c r="F22" i="3"/>
  <c r="F21" i="3" s="1"/>
  <c r="F32" i="3"/>
  <c r="F31" i="3" s="1"/>
  <c r="G10" i="10"/>
  <c r="E6" i="10"/>
  <c r="G13" i="10"/>
  <c r="H25" i="10"/>
  <c r="H7" i="10"/>
  <c r="C25" i="10"/>
  <c r="F6" i="10"/>
  <c r="H6" i="10" s="1"/>
  <c r="H24" i="10" l="1"/>
  <c r="F45" i="3"/>
  <c r="F55" i="3"/>
  <c r="F11" i="3"/>
  <c r="G6" i="10"/>
  <c r="C24" i="10"/>
  <c r="G24" i="10" s="1"/>
  <c r="H55" i="3"/>
  <c r="H44" i="3" s="1"/>
  <c r="H86" i="3"/>
  <c r="H85" i="3" s="1"/>
  <c r="F44" i="3" l="1"/>
  <c r="F43" i="3" s="1"/>
  <c r="I98" i="3"/>
  <c r="I68" i="3"/>
  <c r="I61" i="3"/>
  <c r="I56" i="3"/>
  <c r="I50" i="3"/>
  <c r="I46" i="3"/>
  <c r="I94" i="3" l="1"/>
  <c r="I85" i="3"/>
  <c r="K85" i="3" s="1"/>
  <c r="I45" i="3"/>
  <c r="I78" i="3"/>
  <c r="I55" i="3" s="1"/>
  <c r="K55" i="3" s="1"/>
  <c r="E6" i="5"/>
  <c r="E5" i="5" s="1"/>
  <c r="G57" i="7"/>
  <c r="H21" i="3"/>
  <c r="H25" i="3"/>
  <c r="I44" i="3" l="1"/>
  <c r="H112" i="7"/>
  <c r="H107" i="7" s="1"/>
  <c r="H92" i="7"/>
  <c r="H88" i="7" s="1"/>
  <c r="H104" i="7"/>
  <c r="H103" i="7" s="1"/>
  <c r="H83" i="7"/>
  <c r="H79" i="7"/>
  <c r="H120" i="7"/>
  <c r="H130" i="7"/>
  <c r="H129" i="7" s="1"/>
  <c r="H70" i="7"/>
  <c r="H72" i="7"/>
  <c r="F57" i="7"/>
  <c r="H59" i="7"/>
  <c r="H39" i="7"/>
  <c r="H33" i="7"/>
  <c r="H24" i="7"/>
  <c r="H18" i="7"/>
  <c r="H15" i="7"/>
  <c r="I26" i="3"/>
  <c r="I32" i="3"/>
  <c r="I29" i="3"/>
  <c r="I22" i="3"/>
  <c r="I16" i="3"/>
  <c r="I12" i="3" s="1"/>
  <c r="H58" i="7" l="1"/>
  <c r="H57" i="7" s="1"/>
  <c r="I25" i="3"/>
  <c r="H14" i="7"/>
  <c r="H13" i="7" s="1"/>
  <c r="H106" i="7"/>
  <c r="H78" i="7"/>
  <c r="H77" i="7" s="1"/>
  <c r="H119" i="7"/>
  <c r="H117" i="7" s="1"/>
  <c r="H116" i="7" s="1"/>
  <c r="H128" i="7"/>
  <c r="H126" i="7" s="1"/>
  <c r="H127" i="7" s="1"/>
  <c r="H69" i="7"/>
  <c r="H76" i="7" l="1"/>
  <c r="H56" i="7"/>
  <c r="K25" i="3"/>
  <c r="J25" i="3"/>
  <c r="H68" i="7"/>
  <c r="C6" i="5"/>
  <c r="C5" i="5" s="1"/>
  <c r="D6" i="5"/>
  <c r="D5" i="5" s="1"/>
  <c r="B6" i="5"/>
  <c r="B5" i="5" s="1"/>
  <c r="H55" i="7" l="1"/>
  <c r="H115" i="7"/>
  <c r="K12" i="3"/>
  <c r="H67" i="7"/>
  <c r="G31" i="3"/>
  <c r="G11" i="3" s="1"/>
  <c r="I21" i="3"/>
  <c r="I31" i="3"/>
  <c r="H31" i="3"/>
  <c r="H11" i="3" s="1"/>
  <c r="H94" i="3"/>
  <c r="H93" i="3" s="1"/>
  <c r="G93" i="3"/>
  <c r="J55" i="3"/>
  <c r="G46" i="7"/>
  <c r="H46" i="7"/>
  <c r="H12" i="7" s="1"/>
  <c r="F46" i="7"/>
  <c r="I11" i="3" l="1"/>
  <c r="H43" i="3"/>
  <c r="K31" i="3"/>
  <c r="J31" i="3"/>
  <c r="J21" i="3"/>
  <c r="K21" i="3"/>
  <c r="H11" i="7"/>
  <c r="I93" i="3"/>
  <c r="J85" i="3"/>
  <c r="H66" i="7"/>
  <c r="F12" i="7"/>
  <c r="F11" i="7" s="1"/>
  <c r="G12" i="7"/>
  <c r="H10" i="7" l="1"/>
  <c r="K11" i="3"/>
  <c r="J11" i="3"/>
  <c r="J93" i="3"/>
  <c r="K93" i="3"/>
  <c r="I43" i="3"/>
  <c r="K43" i="3" l="1"/>
  <c r="J43" i="3"/>
  <c r="F10" i="7" l="1"/>
  <c r="H75" i="7"/>
  <c r="F75" i="7" l="1"/>
  <c r="G10" i="7"/>
  <c r="I10" i="7" l="1"/>
</calcChain>
</file>

<file path=xl/sharedStrings.xml><?xml version="1.0" encoding="utf-8"?>
<sst xmlns="http://schemas.openxmlformats.org/spreadsheetml/2006/main" count="347" uniqueCount="181">
  <si>
    <t>PRIHODI UKUPNO</t>
  </si>
  <si>
    <t>PRIHODI POSLOVANJA</t>
  </si>
  <si>
    <t>RASHODI UKUPNO</t>
  </si>
  <si>
    <t>RAZLIKA - VIŠAK / MANJAK</t>
  </si>
  <si>
    <t>Naziv prihoda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</si>
  <si>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</si>
  <si>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</si>
  <si>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</si>
  <si>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</si>
  <si>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</si>
  <si>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</si>
  <si>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</si>
  <si>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</si>
  <si>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BROJČANA OZNAKA I NAZIV</t>
  </si>
  <si>
    <t>UKUPNI RASHODI</t>
  </si>
  <si>
    <t>II. POSEBNI DIO</t>
  </si>
  <si>
    <t>I. OPĆI DIO</t>
  </si>
  <si>
    <t xml:space="preserve">Naziv </t>
  </si>
  <si>
    <t>Materijalni rashodi</t>
  </si>
  <si>
    <t>Vlastiti prihodi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</si>
  <si>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</si>
  <si>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</si>
  <si>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</si>
  <si>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</si>
  <si>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</si>
  <si>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Ostali prihodi za posebne namjene</t>
  </si>
  <si>
    <t>Rashodi za nabavu proizvedene dugotrajne imovine</t>
  </si>
  <si>
    <t>Prihodi od upravnih i administrativnih pristojbi,pristojbi po posebnim propisima i naknada</t>
  </si>
  <si>
    <t>Prihodi od prodaje proizvoda i roba te pruženih usluga i prihodi od od donacija</t>
  </si>
  <si>
    <t>UKUPNO</t>
  </si>
  <si>
    <t>0912 Osnovno obrazovanje</t>
  </si>
  <si>
    <t>09 Obrazovanje</t>
  </si>
  <si>
    <t>Financijski rashodi</t>
  </si>
  <si>
    <t>Primici od zaduživanja</t>
  </si>
  <si>
    <t>Namjenski primici od zaduživanja</t>
  </si>
  <si>
    <t>Izdaci za financijsku imovinu i otplate zajmova</t>
  </si>
  <si>
    <t>Izdaci za otplatu glavnice primljenih kredita i zajmova</t>
  </si>
  <si>
    <t>Naknade troškova zaposlenima</t>
  </si>
  <si>
    <t>Službena putovanja</t>
  </si>
  <si>
    <t>Stručno usavršavanje zaposlenika</t>
  </si>
  <si>
    <t>Ostale naknade troškova zaposlenima</t>
  </si>
  <si>
    <t>Rashodi za materijal i energiju</t>
  </si>
  <si>
    <t>Prihodi za posebne namjene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</si>
  <si>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</si>
  <si>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</si>
  <si>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</si>
  <si>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</si>
  <si>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</si>
  <si>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</si>
  <si>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</si>
  <si>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Naknade za prijevoz, za rad na terenu i odvojeni život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</si>
  <si>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</si>
  <si>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</si>
  <si>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</si>
  <si>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</si>
  <si>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</si>
  <si>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</si>
  <si>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</si>
  <si>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</si>
  <si>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</si>
  <si>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</si>
  <si>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</si>
  <si>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</si>
  <si>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</si>
  <si>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</si>
  <si>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</si>
  <si>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</si>
  <si>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</si>
  <si>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</si>
  <si>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</si>
  <si>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</si>
  <si>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Ostali financijski rashodi</t>
  </si>
  <si>
    <t>Bankarske usluge i usluge platnog prometa</t>
  </si>
  <si>
    <t>Ostali rashodi</t>
  </si>
  <si>
    <t>Tekuće donacije</t>
  </si>
  <si>
    <t>Tekuće donacije u naravi</t>
  </si>
  <si>
    <t>Postrojenja i oprema</t>
  </si>
  <si>
    <t>Uredska oprema i namještaj</t>
  </si>
  <si>
    <t>Knjige, umjetnička djela i ostale izložbene vrijednosti</t>
  </si>
  <si>
    <t>Knjige</t>
  </si>
  <si>
    <t xml:space="preserve">Indeks </t>
  </si>
  <si>
    <t>Donacije</t>
  </si>
  <si>
    <t>6(5/3)*100</t>
  </si>
  <si>
    <t>PrihodI iz MZO</t>
  </si>
  <si>
    <t>6=5/2*100</t>
  </si>
  <si>
    <t>7=5/4*100</t>
  </si>
  <si>
    <t>SAŽETAK  RAČUNA PRIHODA I RASHODA I  RAČUNA FINANCIRANJA  može sadržavati i dodatne podatke.</t>
  </si>
  <si>
    <t>6 PRIHODI POSLOVANJA</t>
  </si>
  <si>
    <t>7 PRIHODI OD PRODAJE NEFINANCIJSKE IMOVINE</t>
  </si>
  <si>
    <t>3 RASHODI  POSLOVANJA</t>
  </si>
  <si>
    <t>4 RASHODI ZA NABAVU NEFINANCIJSKE IMOVINE</t>
  </si>
  <si>
    <t>IZVORNI PLAN ILI REBALANS 2023.*</t>
  </si>
  <si>
    <t>TEKUĆI PLAN 2023.*</t>
  </si>
  <si>
    <t>INDEKS</t>
  </si>
  <si>
    <t>INDEKS**</t>
  </si>
  <si>
    <t>8 PRIMICI OD FINANCIJSKE IMOVINE I ZADUŽIVANJA</t>
  </si>
  <si>
    <t>5 IZDACI ZA FINANCIJSKU IMOVINU I OTPLATE ZAJMOVA</t>
  </si>
  <si>
    <t>RAZLIKA PRIMITAKA I IZDATAKA</t>
  </si>
  <si>
    <t xml:space="preserve">IZVJEŠTAJ RAČUNA FINANCIRANJA PREMA EKONOMSKOJ KLASIFIKACIJI </t>
  </si>
  <si>
    <t>TEKUĆI PLAN 2023.**</t>
  </si>
  <si>
    <t>IZVJEŠTAJ PO PROGRAMSKOJ KLASIFIKACIJI</t>
  </si>
  <si>
    <t>Izvor financiranja 31</t>
  </si>
  <si>
    <t>Izvor financiranja 43</t>
  </si>
  <si>
    <t>Izvor financiranja 52</t>
  </si>
  <si>
    <t>Izvor financiranja 61</t>
  </si>
  <si>
    <t xml:space="preserve">UKUPNO PRIHODI </t>
  </si>
  <si>
    <t>1 Opći prihodi i primici</t>
  </si>
  <si>
    <t>11 Opći prihodi i primici</t>
  </si>
  <si>
    <t>3 Vlastiti prihodi</t>
  </si>
  <si>
    <t>31 Vlastiti prihodi</t>
  </si>
  <si>
    <t>UKUPNO RASHODI</t>
  </si>
  <si>
    <t xml:space="preserve">A. IZVJEŠTAJ O PRIHODIMA I RASHODIMA PREMA EKONOMSKOJ KLASIFIKACIJI </t>
  </si>
  <si>
    <t>5 Pomoći</t>
  </si>
  <si>
    <t>52 Ostale pomoći</t>
  </si>
  <si>
    <t>6 Donacije</t>
  </si>
  <si>
    <t>61 Donacije</t>
  </si>
  <si>
    <t>4 Prihodi za posebne najene</t>
  </si>
  <si>
    <t>43 Ostali prihodi za posebne namjene</t>
  </si>
  <si>
    <t>PRENESENI/MANJAK IZ PRETHODNE GODINE</t>
  </si>
  <si>
    <t>7=5/3*100</t>
  </si>
  <si>
    <t>Doprinosi za zapošljavanje</t>
  </si>
  <si>
    <t>Troškovi sudskih postupaka</t>
  </si>
  <si>
    <t>Zatezne kamate</t>
  </si>
  <si>
    <t>Negativne tečajne razlike i valutna klauzula</t>
  </si>
  <si>
    <t>Izvorni plan ili rebalans za 2023.</t>
  </si>
  <si>
    <t>Tekući plan 2023.</t>
  </si>
  <si>
    <t>PRIJENOS  VIŠKA U SLJEDEĆE RAZDOBLJE</t>
  </si>
  <si>
    <t xml:space="preserve">OSTVARENJE/IZVRŠENJE 2022. </t>
  </si>
  <si>
    <t xml:space="preserve">OSTVARENJE/IZVRŠENJE 2023. </t>
  </si>
  <si>
    <t xml:space="preserve">OSTVARENJE/IZVRŠENJ 2023. </t>
  </si>
  <si>
    <t>Napomena:  Iznosi u stupcu "OSTVARENJE/IZVRŠENJE 2022." preračunavaju se iz kuna u eure prema fiksnom tečaju konverzije (1 EUR=7,53450 kuna) i po pravilima za preračunavanje i zaokruživanje.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</si>
  <si>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</si>
  <si>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polugodišnjeg izvještaja ne sadrži "TEKUĆI PLAN 2023.", "INDEKS"("OSTVARENJE/IZVRŠENJE 2023."/"TEKUĆI PLAN 2023.") iskazuje se kao "OSTVARENJE/IZVRŠENJE .2023."/"IZVORNI PLAN 2023." ODNOSNO "REBALANS 2023." </t>
  </si>
  <si>
    <t xml:space="preserve">IZVJEŠTAJ O IZVRŠENJU FINANCIJSKOG PLANA PRORAČUNSKOG KORISNIKA JEDINICE LOKALNE I PODRUČNE (REGIONALNE) SAMOUPRAVE ZA 2023. </t>
  </si>
  <si>
    <t>IZVRŠENJE FINANCIJSKOG PLANA PRORAČUNSKOG KORISNIKA JEDINICE LOKALNE I PODRUČNE (REGIONALNE) SAMOUPRAVE 
ZA 2023. GODINU</t>
  </si>
  <si>
    <r>
      <t>IZVRŠENJE FINANCIJSK</t>
    </r>
    <r>
      <rPr>
        <b/>
        <sz val="12"/>
        <color rgb="FF000000"/>
        <rFont val="Arial"/>
        <family val="2"/>
        <charset val="238"/>
      </rPr>
      <t>OG</t>
    </r>
    <r>
      <rPr>
        <b/>
        <sz val="12"/>
        <color indexed="8"/>
        <rFont val="Arial"/>
        <family val="2"/>
        <charset val="238"/>
      </rPr>
      <t xml:space="preserve"> PLANA PRORAČUNSKOG KORISNIKA JEDINICE LOKALNE I PODRUČNE (REGIONALNE) SAMOUPRAVE 
ZA 2023. GODINU</t>
    </r>
  </si>
  <si>
    <t>OSNOVNA ŠKOLA BRŠADIN</t>
  </si>
  <si>
    <t>Pomoći od inozemnih vlada</t>
  </si>
  <si>
    <t>Pomoći od međunarodnih organizacija te institucija i tijela EU</t>
  </si>
  <si>
    <t>Pomoći proračunu iz drugih proračuna i izvanproračunskim korisnicima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</si>
  <si>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</si>
  <si>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</si>
  <si>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</si>
  <si>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</si>
  <si>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</si>
  <si>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Prihodi po posebnim propisima</t>
  </si>
  <si>
    <t>Ostali nespomenuti prihodi</t>
  </si>
  <si>
    <t>Prihodi od prodaje proizvoda i robe te pruženih usluga</t>
  </si>
  <si>
    <t>Prihodi od prodaje proizvoda i robe</t>
  </si>
  <si>
    <t>Prihodi od pruženih usluga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</si>
  <si>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</si>
  <si>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</si>
  <si>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</si>
  <si>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Zakupnine i najamnine</t>
  </si>
  <si>
    <t>Instrumenti, uređaji i strojevi</t>
  </si>
  <si>
    <r>
      <t>IZVJEŠTAJ O PRIHODIMA I RASHODIMA PREMA IZVORIMA FINANCIRANJA OSNOVNE ŠKOL</t>
    </r>
    <r>
      <rPr>
        <b/>
        <sz val="12"/>
        <color rgb="FF000000"/>
        <rFont val="Arial"/>
        <family val="2"/>
        <charset val="238"/>
      </rPr>
      <t>E BRŠADIN ZA</t>
    </r>
    <r>
      <rPr>
        <b/>
        <sz val="12"/>
        <color indexed="8"/>
        <rFont val="Arial"/>
        <family val="2"/>
        <charset val="238"/>
      </rPr>
      <t xml:space="preserve"> 2023.</t>
    </r>
  </si>
  <si>
    <t xml:space="preserve">  51 EU projekti</t>
  </si>
  <si>
    <t>RASHODI PREMA FUNKCIJSKOJ KLASIFIKACIJI (OSNOVNA ŠKOLA BRŠADIN) ZA 2023.</t>
  </si>
  <si>
    <t xml:space="preserve">IZVRŠENJE 2022. </t>
  </si>
  <si>
    <t xml:space="preserve">IZVRŠENJE 2023. </t>
  </si>
  <si>
    <t xml:space="preserve"> RAČUN FINANCIRANJA (OSNOVNA ŠKOLA BRŠADIN)</t>
  </si>
  <si>
    <t>BROJČANA OZNAKA</t>
  </si>
  <si>
    <t>Izvršenje 2023.</t>
  </si>
  <si>
    <t>Opći prihodi i primici VSŽ</t>
  </si>
  <si>
    <t>A102101</t>
  </si>
  <si>
    <t>Odgojno obrazovno, administrativno i tehničko osoblje</t>
  </si>
  <si>
    <t>Ostale i tekuće donacije</t>
  </si>
  <si>
    <t>Instrumenti uređaji i strojevi</t>
  </si>
  <si>
    <t>Knjige u knjižnicama</t>
  </si>
  <si>
    <t>Vlastiti prihodi - osnovno školstvo</t>
  </si>
  <si>
    <t>A102401</t>
  </si>
  <si>
    <t>Članarine</t>
  </si>
  <si>
    <t>Sitan inventar i auto gume</t>
  </si>
  <si>
    <t>A102301</t>
  </si>
  <si>
    <t xml:space="preserve">Pomoći </t>
  </si>
  <si>
    <t>Troškovi sudskog postupka</t>
  </si>
  <si>
    <t>Postojenja i oprema</t>
  </si>
  <si>
    <t>Pomoći - Općina Trpinja</t>
  </si>
  <si>
    <t>Prihodi iz nenadležnog proračuna</t>
  </si>
  <si>
    <t>A100038</t>
  </si>
  <si>
    <t>Uređaji, strojevi i oprema za ostale namjene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</si>
</sst>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9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6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3" fillId="19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7" applyNumberFormat="0" applyAlignment="0" applyProtection="0"/>
    <xf numFmtId="0" fontId="21" fillId="0" borderId="13" applyNumberFormat="0" applyFill="0" applyAlignment="0" applyProtection="0"/>
    <xf numFmtId="0" fontId="22" fillId="12" borderId="0" applyNumberFormat="0" applyBorder="0" applyAlignment="0" applyProtection="0"/>
    <xf numFmtId="0" fontId="9" fillId="7" borderId="6" applyNumberFormat="0" applyFont="0" applyAlignment="0" applyProtection="0"/>
    <xf numFmtId="0" fontId="23" fillId="19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1" fillId="0" borderId="0" applyNumberFormat="0" applyFill="0" applyBorder="0" applyAlignment="0" applyProtection="0"/>
  </cellStyleXfs>
  <cellXfs count="39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1" fillId="0" borderId="3" xfId="0" applyNumberFormat="1" applyFont="1" applyBorder="1"/>
    <xf numFmtId="4" fontId="1" fillId="3" borderId="3" xfId="0" applyNumberFormat="1" applyFont="1" applyFill="1" applyBorder="1"/>
    <xf numFmtId="0" fontId="7" fillId="0" borderId="0" xfId="0" applyFont="1" applyAlignment="1">
      <alignment horizontal="left" vertical="top" wrapText="1"/>
    </xf>
    <xf numFmtId="0" fontId="8" fillId="0" borderId="0" xfId="0" applyFont="1"/>
    <xf numFmtId="0" fontId="6" fillId="0" borderId="3" xfId="0" quotePrefix="1" applyFont="1" applyBorder="1" applyAlignment="1">
      <alignment horizontal="center" vertical="center" wrapText="1"/>
    </xf>
    <xf numFmtId="0" fontId="27" fillId="0" borderId="3" xfId="0" quotePrefix="1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6" fillId="0" borderId="17" xfId="0" quotePrefix="1" applyFont="1" applyBorder="1" applyAlignment="1">
      <alignment horizontal="center" vertical="center" wrapText="1"/>
    </xf>
    <xf numFmtId="0" fontId="32" fillId="0" borderId="0" xfId="0" applyFont="1"/>
    <xf numFmtId="3" fontId="33" fillId="3" borderId="3" xfId="0" applyNumberFormat="1" applyFont="1" applyFill="1" applyBorder="1" applyAlignment="1">
      <alignment horizontal="right"/>
    </xf>
    <xf numFmtId="4" fontId="31" fillId="3" borderId="3" xfId="0" applyNumberFormat="1" applyFont="1" applyFill="1" applyBorder="1" applyAlignment="1">
      <alignment horizontal="right"/>
    </xf>
    <xf numFmtId="4" fontId="31" fillId="0" borderId="3" xfId="0" applyNumberFormat="1" applyFont="1" applyBorder="1" applyAlignment="1">
      <alignment horizontal="right"/>
    </xf>
    <xf numFmtId="3" fontId="31" fillId="3" borderId="3" xfId="0" applyNumberFormat="1" applyFont="1" applyFill="1" applyBorder="1" applyAlignment="1">
      <alignment horizontal="right"/>
    </xf>
    <xf numFmtId="4" fontId="31" fillId="3" borderId="17" xfId="0" applyNumberFormat="1" applyFont="1" applyFill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3" fontId="31" fillId="0" borderId="3" xfId="0" applyNumberFormat="1" applyFont="1" applyBorder="1" applyAlignment="1">
      <alignment horizontal="right"/>
    </xf>
    <xf numFmtId="0" fontId="26" fillId="0" borderId="17" xfId="0" applyFont="1" applyBorder="1" applyAlignment="1">
      <alignment vertical="center" wrapText="1"/>
    </xf>
    <xf numFmtId="0" fontId="30" fillId="0" borderId="0" xfId="0" quotePrefix="1" applyFont="1" applyAlignment="1">
      <alignment horizontal="left" wrapText="1"/>
    </xf>
    <xf numFmtId="0" fontId="36" fillId="0" borderId="0" xfId="0" applyFont="1" applyAlignment="1">
      <alignment wrapText="1"/>
    </xf>
    <xf numFmtId="4" fontId="30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0" fontId="26" fillId="3" borderId="15" xfId="0" applyFont="1" applyFill="1" applyBorder="1" applyAlignment="1">
      <alignment vertical="center"/>
    </xf>
    <xf numFmtId="0" fontId="31" fillId="3" borderId="18" xfId="0" applyFont="1" applyFill="1" applyBorder="1" applyAlignment="1">
      <alignment horizontal="left" vertical="center"/>
    </xf>
    <xf numFmtId="0" fontId="26" fillId="3" borderId="17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4" fontId="37" fillId="0" borderId="3" xfId="0" applyNumberFormat="1" applyFont="1" applyBorder="1"/>
    <xf numFmtId="0" fontId="37" fillId="0" borderId="0" xfId="0" applyFont="1"/>
    <xf numFmtId="0" fontId="35" fillId="0" borderId="0" xfId="0" applyFont="1"/>
    <xf numFmtId="4" fontId="34" fillId="0" borderId="16" xfId="0" applyNumberFormat="1" applyFont="1" applyBorder="1" applyAlignment="1">
      <alignment horizontal="right"/>
    </xf>
    <xf numFmtId="0" fontId="34" fillId="2" borderId="16" xfId="0" quotePrefix="1" applyFont="1" applyFill="1" applyBorder="1" applyAlignment="1">
      <alignment horizontal="left" vertical="center"/>
    </xf>
    <xf numFmtId="4" fontId="34" fillId="2" borderId="3" xfId="0" applyNumberFormat="1" applyFont="1" applyFill="1" applyBorder="1" applyAlignment="1">
      <alignment horizontal="right"/>
    </xf>
    <xf numFmtId="4" fontId="34" fillId="2" borderId="16" xfId="0" applyNumberFormat="1" applyFont="1" applyFill="1" applyBorder="1" applyAlignment="1">
      <alignment horizontal="right"/>
    </xf>
    <xf numFmtId="0" fontId="33" fillId="3" borderId="16" xfId="0" quotePrefix="1" applyFont="1" applyFill="1" applyBorder="1" applyAlignment="1">
      <alignment horizontal="left" vertical="center"/>
    </xf>
    <xf numFmtId="3" fontId="34" fillId="2" borderId="3" xfId="0" applyNumberFormat="1" applyFont="1" applyFill="1" applyBorder="1" applyAlignment="1">
      <alignment horizontal="right"/>
    </xf>
    <xf numFmtId="0" fontId="34" fillId="2" borderId="3" xfId="0" applyFont="1" applyFill="1" applyBorder="1" applyAlignment="1">
      <alignment horizontal="left" vertical="center" wrapText="1"/>
    </xf>
    <xf numFmtId="0" fontId="34" fillId="2" borderId="16" xfId="0" applyFont="1" applyFill="1" applyBorder="1" applyAlignment="1">
      <alignment horizontal="left" vertical="center" wrapText="1"/>
    </xf>
    <xf numFmtId="0" fontId="32" fillId="0" borderId="16" xfId="0" applyFont="1" applyBorder="1"/>
    <xf numFmtId="0" fontId="34" fillId="2" borderId="0" xfId="0" applyFont="1" applyFill="1" applyAlignment="1">
      <alignment horizontal="left" vertical="center" wrapText="1"/>
    </xf>
    <xf numFmtId="0" fontId="38" fillId="2" borderId="0" xfId="0" quotePrefix="1" applyFont="1" applyFill="1" applyAlignment="1">
      <alignment horizontal="left" vertical="center"/>
    </xf>
    <xf numFmtId="3" fontId="34" fillId="2" borderId="0" xfId="0" applyNumberFormat="1" applyFont="1" applyFill="1" applyAlignment="1">
      <alignment horizontal="right"/>
    </xf>
    <xf numFmtId="3" fontId="34" fillId="2" borderId="0" xfId="0" applyNumberFormat="1" applyFont="1" applyFill="1" applyAlignment="1">
      <alignment horizontal="right" wrapText="1"/>
    </xf>
    <xf numFmtId="0" fontId="39" fillId="0" borderId="0" xfId="0" applyFont="1" applyAlignment="1">
      <alignment horizontal="center" vertical="center" wrapText="1"/>
    </xf>
    <xf numFmtId="4" fontId="32" fillId="0" borderId="3" xfId="0" applyNumberFormat="1" applyFont="1" applyBorder="1"/>
    <xf numFmtId="0" fontId="33" fillId="0" borderId="3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4" fontId="34" fillId="0" borderId="3" xfId="0" applyNumberFormat="1" applyFont="1" applyBorder="1" applyAlignment="1">
      <alignment horizontal="right"/>
    </xf>
    <xf numFmtId="0" fontId="34" fillId="2" borderId="15" xfId="0" applyFont="1" applyFill="1" applyBorder="1" applyAlignment="1">
      <alignment horizontal="left" vertical="center" wrapText="1"/>
    </xf>
    <xf numFmtId="4" fontId="32" fillId="0" borderId="0" xfId="0" applyNumberFormat="1" applyFont="1"/>
    <xf numFmtId="0" fontId="33" fillId="0" borderId="3" xfId="0" quotePrefix="1" applyFont="1" applyBorder="1" applyAlignment="1">
      <alignment horizontal="left" vertical="center"/>
    </xf>
    <xf numFmtId="0" fontId="34" fillId="0" borderId="3" xfId="0" quotePrefix="1" applyFont="1" applyBorder="1" applyAlignment="1">
      <alignment horizontal="left" vertical="center"/>
    </xf>
    <xf numFmtId="0" fontId="34" fillId="0" borderId="16" xfId="0" quotePrefix="1" applyFont="1" applyBorder="1" applyAlignment="1">
      <alignment horizontal="left" vertical="center"/>
    </xf>
    <xf numFmtId="0" fontId="33" fillId="0" borderId="16" xfId="0" quotePrefix="1" applyFont="1" applyBorder="1" applyAlignment="1">
      <alignment horizontal="left" vertical="center"/>
    </xf>
    <xf numFmtId="0" fontId="34" fillId="2" borderId="16" xfId="0" applyFont="1" applyFill="1" applyBorder="1" applyAlignment="1">
      <alignment horizontal="left" vertical="center" wrapText="1" indent="1"/>
    </xf>
    <xf numFmtId="4" fontId="34" fillId="2" borderId="15" xfId="0" applyNumberFormat="1" applyFont="1" applyFill="1" applyBorder="1" applyAlignment="1">
      <alignment horizontal="right"/>
    </xf>
    <xf numFmtId="4" fontId="34" fillId="0" borderId="3" xfId="0" applyNumberFormat="1" applyFont="1" applyBorder="1"/>
    <xf numFmtId="0" fontId="38" fillId="2" borderId="3" xfId="0" applyFont="1" applyFill="1" applyBorder="1" applyAlignment="1">
      <alignment horizontal="left" vertical="center" wrapText="1" indent="1"/>
    </xf>
    <xf numFmtId="4" fontId="35" fillId="0" borderId="0" xfId="0" applyNumberFormat="1" applyFont="1"/>
    <xf numFmtId="0" fontId="40" fillId="0" borderId="0" xfId="0" applyFont="1"/>
    <xf numFmtId="0" fontId="35" fillId="0" borderId="16" xfId="0" applyFont="1" applyBorder="1"/>
    <xf numFmtId="4" fontId="33" fillId="2" borderId="15" xfId="0" applyNumberFormat="1" applyFont="1" applyFill="1" applyBorder="1" applyAlignment="1">
      <alignment horizontal="right"/>
    </xf>
    <xf numFmtId="0" fontId="34" fillId="2" borderId="16" xfId="0" applyFont="1" applyFill="1" applyBorder="1" applyAlignment="1">
      <alignment horizontal="center" vertical="center" wrapText="1"/>
    </xf>
    <xf numFmtId="4" fontId="34" fillId="2" borderId="15" xfId="0" applyNumberFormat="1" applyFont="1" applyFill="1" applyBorder="1" applyAlignment="1">
      <alignment horizontal="right" wrapText="1"/>
    </xf>
    <xf numFmtId="4" fontId="32" fillId="4" borderId="3" xfId="0" applyNumberFormat="1" applyFont="1" applyFill="1" applyBorder="1"/>
    <xf numFmtId="0" fontId="31" fillId="3" borderId="15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4" fontId="34" fillId="0" borderId="0" xfId="0" applyNumberFormat="1" applyFont="1"/>
    <xf numFmtId="0" fontId="34" fillId="0" borderId="0" xfId="0" applyFont="1"/>
    <xf numFmtId="0" fontId="33" fillId="0" borderId="0" xfId="0" quotePrefix="1" applyFont="1" applyAlignment="1">
      <alignment horizontal="left" wrapText="1"/>
    </xf>
    <xf numFmtId="0" fontId="34" fillId="0" borderId="0" xfId="0" applyFont="1" applyAlignment="1">
      <alignment wrapText="1"/>
    </xf>
    <xf numFmtId="3" fontId="33" fillId="0" borderId="0" xfId="0" applyNumberFormat="1" applyFont="1" applyAlignment="1">
      <alignment horizontal="right"/>
    </xf>
    <xf numFmtId="0" fontId="42" fillId="0" borderId="0" xfId="0" applyFont="1"/>
    <xf numFmtId="0" fontId="31" fillId="0" borderId="17" xfId="0" quotePrefix="1" applyFont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0" borderId="3" xfId="0" quotePrefix="1" applyFont="1" applyBorder="1" applyAlignment="1">
      <alignment horizontal="center" vertical="center" wrapText="1"/>
    </xf>
    <xf numFmtId="0" fontId="43" fillId="0" borderId="3" xfId="0" quotePrefix="1" applyFont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30" fillId="0" borderId="0" xfId="0" applyFont="1" applyAlignment="1">
      <alignment horizontal="center" vertical="center" wrapText="1"/>
    </xf>
    <xf numFmtId="0" fontId="31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2" borderId="3" xfId="0" quotePrefix="1" applyFont="1" applyFill="1" applyBorder="1" applyAlignment="1">
      <alignment horizontal="left" vertical="center"/>
    </xf>
    <xf numFmtId="0" fontId="26" fillId="2" borderId="16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 wrapText="1"/>
    </xf>
    <xf numFmtId="0" fontId="26" fillId="2" borderId="16" xfId="0" quotePrefix="1" applyFont="1" applyFill="1" applyBorder="1" applyAlignment="1">
      <alignment horizontal="left" vertical="center" wrapText="1"/>
    </xf>
    <xf numFmtId="0" fontId="31" fillId="3" borderId="3" xfId="0" quotePrefix="1" applyFont="1" applyFill="1" applyBorder="1" applyAlignment="1">
      <alignment horizontal="left" vertical="center" wrapText="1"/>
    </xf>
    <xf numFmtId="0" fontId="31" fillId="3" borderId="3" xfId="0" quotePrefix="1" applyFont="1" applyFill="1" applyBorder="1" applyAlignment="1">
      <alignment horizontal="left" vertical="center"/>
    </xf>
    <xf numFmtId="0" fontId="31" fillId="3" borderId="16" xfId="0" quotePrefix="1" applyFont="1" applyFill="1" applyBorder="1" applyAlignment="1">
      <alignment horizontal="left" vertical="center"/>
    </xf>
    <xf numFmtId="0" fontId="26" fillId="0" borderId="3" xfId="0" quotePrefix="1" applyFont="1" applyBorder="1" applyAlignment="1">
      <alignment horizontal="left" vertical="center" wrapText="1"/>
    </xf>
    <xf numFmtId="0" fontId="26" fillId="0" borderId="16" xfId="0" quotePrefix="1" applyFont="1" applyBorder="1" applyAlignment="1">
      <alignment horizontal="left" vertical="center" wrapText="1"/>
    </xf>
    <xf numFmtId="0" fontId="26" fillId="2" borderId="0" xfId="0" quotePrefix="1" applyFont="1" applyFill="1" applyAlignment="1">
      <alignment horizontal="left" vertical="center"/>
    </xf>
    <xf numFmtId="0" fontId="31" fillId="2" borderId="3" xfId="0" quotePrefix="1" applyFont="1" applyFill="1" applyBorder="1" applyAlignment="1">
      <alignment horizontal="left" vertical="center"/>
    </xf>
    <xf numFmtId="0" fontId="31" fillId="2" borderId="16" xfId="0" quotePrefix="1" applyFont="1" applyFill="1" applyBorder="1" applyAlignment="1">
      <alignment horizontal="left" vertical="center"/>
    </xf>
    <xf numFmtId="0" fontId="31" fillId="3" borderId="3" xfId="0" applyFont="1" applyFill="1" applyBorder="1" applyAlignment="1">
      <alignment horizontal="left" vertical="center" wrapText="1"/>
    </xf>
    <xf numFmtId="0" fontId="45" fillId="2" borderId="3" xfId="0" applyFont="1" applyFill="1" applyBorder="1" applyAlignment="1">
      <alignment horizontal="left" vertical="center"/>
    </xf>
    <xf numFmtId="0" fontId="45" fillId="2" borderId="16" xfId="0" applyFont="1" applyFill="1" applyBorder="1" applyAlignment="1">
      <alignment horizontal="left" vertical="center"/>
    </xf>
    <xf numFmtId="0" fontId="31" fillId="2" borderId="3" xfId="0" applyFont="1" applyFill="1" applyBorder="1" applyAlignment="1">
      <alignment vertical="center" wrapText="1"/>
    </xf>
    <xf numFmtId="0" fontId="31" fillId="3" borderId="16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6" fillId="2" borderId="16" xfId="0" applyFont="1" applyFill="1" applyBorder="1" applyAlignment="1">
      <alignment horizontal="left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32" fillId="2" borderId="0" xfId="0" applyFont="1" applyFill="1"/>
    <xf numFmtId="0" fontId="39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right"/>
    </xf>
    <xf numFmtId="0" fontId="31" fillId="0" borderId="3" xfId="0" applyFont="1" applyBorder="1" applyAlignment="1">
      <alignment horizontal="left" vertical="center" wrapText="1"/>
    </xf>
    <xf numFmtId="0" fontId="31" fillId="2" borderId="15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31" fillId="21" borderId="3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left" vertical="center" wrapText="1" indent="1"/>
    </xf>
    <xf numFmtId="0" fontId="31" fillId="0" borderId="3" xfId="0" quotePrefix="1" applyFont="1" applyBorder="1" applyAlignment="1">
      <alignment horizontal="left" vertical="center"/>
    </xf>
    <xf numFmtId="4" fontId="26" fillId="0" borderId="16" xfId="0" applyNumberFormat="1" applyFont="1" applyBorder="1" applyAlignment="1">
      <alignment horizontal="right"/>
    </xf>
    <xf numFmtId="0" fontId="26" fillId="2" borderId="16" xfId="0" applyFont="1" applyFill="1" applyBorder="1" applyAlignment="1">
      <alignment horizontal="left" vertical="center" wrapText="1" indent="1"/>
    </xf>
    <xf numFmtId="0" fontId="31" fillId="0" borderId="16" xfId="0" quotePrefix="1" applyFont="1" applyBorder="1" applyAlignment="1">
      <alignment horizontal="left" vertical="center"/>
    </xf>
    <xf numFmtId="0" fontId="31" fillId="2" borderId="17" xfId="0" applyFont="1" applyFill="1" applyBorder="1" applyAlignment="1">
      <alignment horizontal="left" vertical="center" wrapText="1" indent="1"/>
    </xf>
    <xf numFmtId="4" fontId="31" fillId="0" borderId="16" xfId="0" applyNumberFormat="1" applyFont="1" applyBorder="1" applyAlignment="1">
      <alignment horizontal="right"/>
    </xf>
    <xf numFmtId="0" fontId="31" fillId="2" borderId="16" xfId="0" applyFont="1" applyFill="1" applyBorder="1" applyAlignment="1">
      <alignment horizontal="left" vertical="center" wrapText="1" indent="1"/>
    </xf>
    <xf numFmtId="0" fontId="26" fillId="0" borderId="16" xfId="0" quotePrefix="1" applyFont="1" applyBorder="1" applyAlignment="1">
      <alignment horizontal="left" vertical="center"/>
    </xf>
    <xf numFmtId="0" fontId="26" fillId="0" borderId="3" xfId="0" quotePrefix="1" applyFont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 wrapText="1" indent="1"/>
    </xf>
    <xf numFmtId="4" fontId="26" fillId="0" borderId="15" xfId="0" applyNumberFormat="1" applyFont="1" applyBorder="1" applyAlignment="1">
      <alignment horizontal="right"/>
    </xf>
    <xf numFmtId="0" fontId="35" fillId="2" borderId="0" xfId="0" applyFont="1" applyFill="1"/>
    <xf numFmtId="0" fontId="31" fillId="2" borderId="16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vertical="center" wrapText="1"/>
    </xf>
    <xf numFmtId="4" fontId="31" fillId="2" borderId="16" xfId="0" applyNumberFormat="1" applyFont="1" applyFill="1" applyBorder="1" applyAlignment="1">
      <alignment horizontal="right"/>
    </xf>
    <xf numFmtId="0" fontId="26" fillId="2" borderId="15" xfId="0" applyFont="1" applyFill="1" applyBorder="1" applyAlignment="1">
      <alignment vertical="center" wrapText="1"/>
    </xf>
    <xf numFmtId="4" fontId="26" fillId="2" borderId="16" xfId="0" applyNumberFormat="1" applyFont="1" applyFill="1" applyBorder="1" applyAlignment="1">
      <alignment horizontal="right"/>
    </xf>
    <xf numFmtId="4" fontId="26" fillId="2" borderId="3" xfId="0" applyNumberFormat="1" applyFont="1" applyFill="1" applyBorder="1" applyAlignment="1">
      <alignment horizontal="right"/>
    </xf>
    <xf numFmtId="0" fontId="31" fillId="0" borderId="4" xfId="0" applyFont="1" applyBorder="1" applyAlignment="1">
      <alignment horizontal="center" vertical="center" wrapText="1"/>
    </xf>
    <xf numFmtId="4" fontId="31" fillId="2" borderId="3" xfId="0" applyNumberFormat="1" applyFont="1" applyFill="1" applyBorder="1" applyAlignment="1">
      <alignment horizontal="right"/>
    </xf>
    <xf numFmtId="4" fontId="26" fillId="2" borderId="3" xfId="0" quotePrefix="1" applyNumberFormat="1" applyFont="1" applyFill="1" applyBorder="1" applyAlignment="1">
      <alignment horizontal="right" vertical="center"/>
    </xf>
    <xf numFmtId="4" fontId="26" fillId="2" borderId="16" xfId="0" quotePrefix="1" applyNumberFormat="1" applyFont="1" applyFill="1" applyBorder="1" applyAlignment="1">
      <alignment horizontal="right" vertical="center"/>
    </xf>
    <xf numFmtId="4" fontId="26" fillId="2" borderId="3" xfId="0" quotePrefix="1" applyNumberFormat="1" applyFont="1" applyFill="1" applyBorder="1" applyAlignment="1">
      <alignment horizontal="right" vertical="center" wrapText="1"/>
    </xf>
    <xf numFmtId="4" fontId="31" fillId="2" borderId="3" xfId="0" applyNumberFormat="1" applyFont="1" applyFill="1" applyBorder="1" applyAlignment="1">
      <alignment horizontal="right" vertical="center" wrapText="1"/>
    </xf>
    <xf numFmtId="4" fontId="44" fillId="2" borderId="3" xfId="0" quotePrefix="1" applyNumberFormat="1" applyFont="1" applyFill="1" applyBorder="1" applyAlignment="1">
      <alignment horizontal="right" vertical="center"/>
    </xf>
    <xf numFmtId="4" fontId="31" fillId="2" borderId="4" xfId="0" applyNumberFormat="1" applyFont="1" applyFill="1" applyBorder="1" applyAlignment="1">
      <alignment vertical="center" wrapText="1"/>
    </xf>
    <xf numFmtId="4" fontId="31" fillId="2" borderId="3" xfId="0" applyNumberFormat="1" applyFont="1" applyFill="1" applyBorder="1" applyAlignment="1">
      <alignment vertical="center" wrapText="1"/>
    </xf>
    <xf numFmtId="4" fontId="26" fillId="2" borderId="3" xfId="0" applyNumberFormat="1" applyFont="1" applyFill="1" applyBorder="1" applyAlignment="1">
      <alignment vertical="center" wrapText="1"/>
    </xf>
    <xf numFmtId="4" fontId="31" fillId="2" borderId="3" xfId="0" quotePrefix="1" applyNumberFormat="1" applyFont="1" applyFill="1" applyBorder="1" applyAlignment="1">
      <alignment vertical="center"/>
    </xf>
    <xf numFmtId="4" fontId="26" fillId="2" borderId="3" xfId="0" quotePrefix="1" applyNumberFormat="1" applyFont="1" applyFill="1" applyBorder="1" applyAlignment="1">
      <alignment vertical="center"/>
    </xf>
    <xf numFmtId="4" fontId="26" fillId="2" borderId="16" xfId="0" quotePrefix="1" applyNumberFormat="1" applyFont="1" applyFill="1" applyBorder="1" applyAlignment="1">
      <alignment vertical="center"/>
    </xf>
    <xf numFmtId="4" fontId="31" fillId="2" borderId="16" xfId="0" quotePrefix="1" applyNumberFormat="1" applyFont="1" applyFill="1" applyBorder="1" applyAlignment="1">
      <alignment vertical="center"/>
    </xf>
    <xf numFmtId="4" fontId="44" fillId="2" borderId="16" xfId="0" quotePrefix="1" applyNumberFormat="1" applyFont="1" applyFill="1" applyBorder="1" applyAlignment="1">
      <alignment vertical="center"/>
    </xf>
    <xf numFmtId="4" fontId="44" fillId="2" borderId="3" xfId="0" quotePrefix="1" applyNumberFormat="1" applyFont="1" applyFill="1" applyBorder="1" applyAlignment="1">
      <alignment vertical="center"/>
    </xf>
    <xf numFmtId="4" fontId="44" fillId="2" borderId="15" xfId="0" quotePrefix="1" applyNumberFormat="1" applyFont="1" applyFill="1" applyBorder="1" applyAlignment="1">
      <alignment vertical="center"/>
    </xf>
    <xf numFmtId="4" fontId="31" fillId="2" borderId="16" xfId="0" applyNumberFormat="1" applyFont="1" applyFill="1" applyBorder="1" applyAlignment="1">
      <alignment vertical="center" wrapText="1"/>
    </xf>
    <xf numFmtId="4" fontId="26" fillId="2" borderId="16" xfId="0" applyNumberFormat="1" applyFont="1" applyFill="1" applyBorder="1" applyAlignment="1">
      <alignment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3" fontId="44" fillId="2" borderId="3" xfId="0" applyNumberFormat="1" applyFont="1" applyFill="1" applyBorder="1" applyAlignment="1">
      <alignment horizontal="right"/>
    </xf>
    <xf numFmtId="3" fontId="26" fillId="2" borderId="3" xfId="0" applyNumberFormat="1" applyFont="1" applyFill="1" applyBorder="1" applyAlignment="1">
      <alignment horizontal="right" wrapText="1"/>
    </xf>
    <xf numFmtId="4" fontId="31" fillId="2" borderId="4" xfId="0" applyNumberFormat="1" applyFont="1" applyFill="1" applyBorder="1" applyAlignment="1">
      <alignment horizontal="right" vertical="center" wrapText="1"/>
    </xf>
    <xf numFmtId="4" fontId="31" fillId="2" borderId="3" xfId="0" applyNumberFormat="1" applyFont="1" applyFill="1" applyBorder="1" applyAlignment="1">
      <alignment horizontal="right" wrapText="1"/>
    </xf>
    <xf numFmtId="4" fontId="26" fillId="2" borderId="3" xfId="0" applyNumberFormat="1" applyFont="1" applyFill="1" applyBorder="1" applyAlignment="1">
      <alignment horizontal="right" wrapText="1"/>
    </xf>
    <xf numFmtId="0" fontId="0" fillId="2" borderId="16" xfId="0" applyFill="1" applyBorder="1"/>
    <xf numFmtId="4" fontId="0" fillId="2" borderId="16" xfId="0" applyNumberFormat="1" applyFill="1" applyBorder="1"/>
    <xf numFmtId="4" fontId="26" fillId="2" borderId="15" xfId="0" applyNumberFormat="1" applyFont="1" applyFill="1" applyBorder="1" applyAlignment="1">
      <alignment horizontal="right"/>
    </xf>
    <xf numFmtId="4" fontId="32" fillId="2" borderId="0" xfId="0" applyNumberFormat="1" applyFont="1" applyFill="1"/>
    <xf numFmtId="4" fontId="31" fillId="3" borderId="3" xfId="0" quotePrefix="1" applyNumberFormat="1" applyFont="1" applyFill="1" applyBorder="1" applyAlignment="1">
      <alignment horizontal="right" vertical="center" wrapText="1"/>
    </xf>
    <xf numFmtId="4" fontId="31" fillId="3" borderId="3" xfId="0" applyNumberFormat="1" applyFont="1" applyFill="1" applyBorder="1" applyAlignment="1">
      <alignment horizontal="right" vertical="center" wrapText="1"/>
    </xf>
    <xf numFmtId="3" fontId="31" fillId="3" borderId="3" xfId="0" applyNumberFormat="1" applyFont="1" applyFill="1" applyBorder="1" applyAlignment="1">
      <alignment horizontal="right" wrapText="1"/>
    </xf>
    <xf numFmtId="4" fontId="31" fillId="21" borderId="3" xfId="0" applyNumberFormat="1" applyFont="1" applyFill="1" applyBorder="1" applyAlignment="1">
      <alignment horizontal="right"/>
    </xf>
    <xf numFmtId="4" fontId="31" fillId="3" borderId="3" xfId="0" applyNumberFormat="1" applyFont="1" applyFill="1" applyBorder="1" applyAlignment="1">
      <alignment vertical="center" wrapText="1"/>
    </xf>
    <xf numFmtId="4" fontId="31" fillId="3" borderId="3" xfId="0" applyNumberFormat="1" applyFont="1" applyFill="1" applyBorder="1" applyAlignment="1">
      <alignment horizontal="right" wrapText="1"/>
    </xf>
    <xf numFmtId="4" fontId="1" fillId="21" borderId="3" xfId="0" applyNumberFormat="1" applyFont="1" applyFill="1" applyBorder="1"/>
    <xf numFmtId="0" fontId="45" fillId="21" borderId="3" xfId="0" applyFont="1" applyFill="1" applyBorder="1" applyAlignment="1">
      <alignment horizontal="left" vertical="center" wrapText="1"/>
    </xf>
    <xf numFmtId="0" fontId="45" fillId="21" borderId="16" xfId="0" applyFont="1" applyFill="1" applyBorder="1" applyAlignment="1">
      <alignment horizontal="left" vertical="center" wrapText="1"/>
    </xf>
    <xf numFmtId="4" fontId="31" fillId="21" borderId="4" xfId="0" applyNumberFormat="1" applyFont="1" applyFill="1" applyBorder="1" applyAlignment="1">
      <alignment horizontal="right"/>
    </xf>
    <xf numFmtId="4" fontId="45" fillId="21" borderId="4" xfId="0" applyNumberFormat="1" applyFont="1" applyFill="1" applyBorder="1" applyAlignment="1">
      <alignment horizontal="right"/>
    </xf>
    <xf numFmtId="0" fontId="45" fillId="3" borderId="3" xfId="0" applyFont="1" applyFill="1" applyBorder="1" applyAlignment="1">
      <alignment horizontal="left" vertical="center" wrapText="1"/>
    </xf>
    <xf numFmtId="0" fontId="45" fillId="3" borderId="16" xfId="0" applyFont="1" applyFill="1" applyBorder="1" applyAlignment="1">
      <alignment horizontal="left" vertical="center" wrapText="1"/>
    </xf>
    <xf numFmtId="4" fontId="45" fillId="3" borderId="15" xfId="0" applyNumberFormat="1" applyFont="1" applyFill="1" applyBorder="1" applyAlignment="1">
      <alignment vertical="center" wrapText="1"/>
    </xf>
    <xf numFmtId="4" fontId="31" fillId="3" borderId="4" xfId="0" applyNumberFormat="1" applyFont="1" applyFill="1" applyBorder="1" applyAlignment="1">
      <alignment horizontal="right"/>
    </xf>
    <xf numFmtId="4" fontId="45" fillId="3" borderId="4" xfId="0" applyNumberFormat="1" applyFont="1" applyFill="1" applyBorder="1" applyAlignment="1">
      <alignment horizontal="right"/>
    </xf>
    <xf numFmtId="4" fontId="31" fillId="3" borderId="3" xfId="0" quotePrefix="1" applyNumberFormat="1" applyFont="1" applyFill="1" applyBorder="1" applyAlignment="1">
      <alignment vertical="center"/>
    </xf>
    <xf numFmtId="4" fontId="45" fillId="3" borderId="3" xfId="0" quotePrefix="1" applyNumberFormat="1" applyFont="1" applyFill="1" applyBorder="1" applyAlignment="1">
      <alignment vertical="center"/>
    </xf>
    <xf numFmtId="4" fontId="45" fillId="3" borderId="15" xfId="0" quotePrefix="1" applyNumberFormat="1" applyFont="1" applyFill="1" applyBorder="1" applyAlignment="1">
      <alignment vertical="center"/>
    </xf>
    <xf numFmtId="4" fontId="31" fillId="3" borderId="15" xfId="0" applyNumberFormat="1" applyFont="1" applyFill="1" applyBorder="1" applyAlignment="1">
      <alignment horizontal="right"/>
    </xf>
    <xf numFmtId="0" fontId="45" fillId="3" borderId="3" xfId="0" applyFont="1" applyFill="1" applyBorder="1" applyAlignment="1">
      <alignment horizontal="left" vertical="center"/>
    </xf>
    <xf numFmtId="0" fontId="45" fillId="3" borderId="16" xfId="0" applyFont="1" applyFill="1" applyBorder="1" applyAlignment="1">
      <alignment horizontal="left" vertical="center"/>
    </xf>
    <xf numFmtId="4" fontId="44" fillId="3" borderId="4" xfId="0" applyNumberFormat="1" applyFont="1" applyFill="1" applyBorder="1" applyAlignment="1">
      <alignment horizontal="right"/>
    </xf>
    <xf numFmtId="0" fontId="26" fillId="2" borderId="0" xfId="0" applyFont="1" applyFill="1" applyAlignment="1">
      <alignment vertical="center" wrapText="1"/>
    </xf>
    <xf numFmtId="3" fontId="26" fillId="2" borderId="3" xfId="0" applyNumberFormat="1" applyFont="1" applyFill="1" applyBorder="1" applyAlignment="1">
      <alignment horizontal="right"/>
    </xf>
    <xf numFmtId="3" fontId="26" fillId="2" borderId="0" xfId="0" applyNumberFormat="1" applyFont="1" applyFill="1" applyAlignment="1">
      <alignment horizontal="right"/>
    </xf>
    <xf numFmtId="4" fontId="31" fillId="0" borderId="4" xfId="0" applyNumberFormat="1" applyFont="1" applyBorder="1" applyAlignment="1">
      <alignment horizontal="right" vertical="center" wrapText="1"/>
    </xf>
    <xf numFmtId="4" fontId="46" fillId="21" borderId="3" xfId="0" applyNumberFormat="1" applyFont="1" applyFill="1" applyBorder="1"/>
    <xf numFmtId="4" fontId="46" fillId="21" borderId="16" xfId="0" applyNumberFormat="1" applyFont="1" applyFill="1" applyBorder="1"/>
    <xf numFmtId="4" fontId="47" fillId="3" borderId="16" xfId="0" applyNumberFormat="1" applyFont="1" applyFill="1" applyBorder="1"/>
    <xf numFmtId="4" fontId="47" fillId="3" borderId="3" xfId="0" applyNumberFormat="1" applyFont="1" applyFill="1" applyBorder="1"/>
    <xf numFmtId="4" fontId="46" fillId="0" borderId="3" xfId="0" applyNumberFormat="1" applyFont="1" applyBorder="1"/>
    <xf numFmtId="4" fontId="46" fillId="0" borderId="16" xfId="0" applyNumberFormat="1" applyFont="1" applyBorder="1"/>
    <xf numFmtId="4" fontId="46" fillId="2" borderId="3" xfId="0" applyNumberFormat="1" applyFont="1" applyFill="1" applyBorder="1"/>
    <xf numFmtId="4" fontId="47" fillId="2" borderId="16" xfId="0" applyNumberFormat="1" applyFont="1" applyFill="1" applyBorder="1"/>
    <xf numFmtId="4" fontId="47" fillId="2" borderId="3" xfId="0" applyNumberFormat="1" applyFont="1" applyFill="1" applyBorder="1"/>
    <xf numFmtId="4" fontId="0" fillId="0" borderId="3" xfId="0" applyNumberFormat="1" applyBorder="1"/>
    <xf numFmtId="4" fontId="0" fillId="3" borderId="3" xfId="0" applyNumberFormat="1" applyFill="1" applyBorder="1"/>
    <xf numFmtId="4" fontId="35" fillId="2" borderId="3" xfId="0" applyNumberFormat="1" applyFont="1" applyFill="1" applyBorder="1"/>
    <xf numFmtId="4" fontId="1" fillId="2" borderId="3" xfId="0" applyNumberFormat="1" applyFont="1" applyFill="1" applyBorder="1"/>
    <xf numFmtId="4" fontId="0" fillId="2" borderId="3" xfId="0" applyNumberFormat="1" applyFill="1" applyBorder="1"/>
    <xf numFmtId="4" fontId="46" fillId="3" borderId="3" xfId="0" applyNumberFormat="1" applyFont="1" applyFill="1" applyBorder="1"/>
    <xf numFmtId="4" fontId="31" fillId="4" borderId="3" xfId="0" applyNumberFormat="1" applyFont="1" applyFill="1" applyBorder="1" applyAlignment="1">
      <alignment horizontal="right"/>
    </xf>
    <xf numFmtId="4" fontId="31" fillId="4" borderId="3" xfId="0" applyNumberFormat="1" applyFont="1" applyFill="1" applyBorder="1"/>
    <xf numFmtId="4" fontId="26" fillId="0" borderId="3" xfId="0" applyNumberFormat="1" applyFont="1" applyBorder="1"/>
    <xf numFmtId="0" fontId="31" fillId="4" borderId="3" xfId="0" applyFont="1" applyFill="1" applyBorder="1" applyAlignment="1">
      <alignment horizontal="left" vertical="center" wrapText="1"/>
    </xf>
    <xf numFmtId="0" fontId="44" fillId="2" borderId="3" xfId="0" quotePrefix="1" applyFont="1" applyFill="1" applyBorder="1" applyAlignment="1">
      <alignment horizontal="left" vertical="center" wrapText="1" indent="1"/>
    </xf>
    <xf numFmtId="4" fontId="26" fillId="2" borderId="16" xfId="0" applyNumberFormat="1" applyFont="1" applyFill="1" applyBorder="1"/>
    <xf numFmtId="0" fontId="44" fillId="2" borderId="3" xfId="0" applyFont="1" applyFill="1" applyBorder="1" applyAlignment="1">
      <alignment horizontal="left" vertical="center" indent="1"/>
    </xf>
    <xf numFmtId="0" fontId="44" fillId="2" borderId="3" xfId="0" applyFont="1" applyFill="1" applyBorder="1" applyAlignment="1">
      <alignment horizontal="left" vertical="center" wrapText="1" indent="1"/>
    </xf>
    <xf numFmtId="0" fontId="44" fillId="2" borderId="16" xfId="0" applyFont="1" applyFill="1" applyBorder="1" applyAlignment="1">
      <alignment horizontal="left" vertical="center" wrapText="1"/>
    </xf>
    <xf numFmtId="4" fontId="1" fillId="4" borderId="3" xfId="0" applyNumberFormat="1" applyFont="1" applyFill="1" applyBorder="1"/>
    <xf numFmtId="4" fontId="1" fillId="2" borderId="16" xfId="0" applyNumberFormat="1" applyFont="1" applyFill="1" applyBorder="1"/>
    <xf numFmtId="4" fontId="31" fillId="22" borderId="3" xfId="0" applyNumberFormat="1" applyFont="1" applyFill="1" applyBorder="1"/>
    <xf numFmtId="4" fontId="1" fillId="22" borderId="3" xfId="0" applyNumberFormat="1" applyFont="1" applyFill="1" applyBorder="1"/>
    <xf numFmtId="4" fontId="1" fillId="0" borderId="0" xfId="0" applyNumberFormat="1" applyFont="1"/>
    <xf numFmtId="4" fontId="31" fillId="2" borderId="17" xfId="0" applyNumberFormat="1" applyFont="1" applyFill="1" applyBorder="1" applyAlignment="1">
      <alignment horizontal="right"/>
    </xf>
    <xf numFmtId="4" fontId="26" fillId="2" borderId="17" xfId="0" applyNumberFormat="1" applyFont="1" applyFill="1" applyBorder="1" applyAlignment="1">
      <alignment horizontal="right"/>
    </xf>
    <xf numFmtId="0" fontId="31" fillId="2" borderId="3" xfId="0" applyFont="1" applyFill="1" applyBorder="1" applyAlignment="1">
      <alignment horizontal="left" vertical="center" wrapText="1"/>
    </xf>
    <xf numFmtId="4" fontId="31" fillId="2" borderId="4" xfId="0" applyNumberFormat="1" applyFont="1" applyFill="1" applyBorder="1" applyAlignment="1">
      <alignment horizontal="right"/>
    </xf>
    <xf numFmtId="0" fontId="44" fillId="2" borderId="3" xfId="0" quotePrefix="1" applyFont="1" applyFill="1" applyBorder="1" applyAlignment="1">
      <alignment horizontal="left" vertical="center" wrapText="1"/>
    </xf>
    <xf numFmtId="4" fontId="26" fillId="2" borderId="4" xfId="0" applyNumberFormat="1" applyFont="1" applyFill="1" applyBorder="1" applyAlignment="1">
      <alignment horizontal="right"/>
    </xf>
    <xf numFmtId="2" fontId="26" fillId="2" borderId="16" xfId="0" applyNumberFormat="1" applyFont="1" applyFill="1" applyBorder="1" applyAlignment="1">
      <alignment horizontal="right"/>
    </xf>
    <xf numFmtId="0" fontId="44" fillId="2" borderId="16" xfId="0" quotePrefix="1" applyFont="1" applyFill="1" applyBorder="1" applyAlignment="1">
      <alignment horizontal="left" vertical="center"/>
    </xf>
    <xf numFmtId="0" fontId="31" fillId="2" borderId="16" xfId="0" applyFont="1" applyFill="1" applyBorder="1" applyAlignment="1">
      <alignment horizontal="left" vertical="center"/>
    </xf>
    <xf numFmtId="2" fontId="31" fillId="2" borderId="16" xfId="0" applyNumberFormat="1" applyFont="1" applyFill="1" applyBorder="1" applyAlignment="1">
      <alignment horizontal="right"/>
    </xf>
    <xf numFmtId="0" fontId="1" fillId="0" borderId="3" xfId="0" applyFont="1" applyBorder="1"/>
    <xf numFmtId="2" fontId="26" fillId="2" borderId="16" xfId="0" applyNumberFormat="1" applyFont="1" applyFill="1" applyBorder="1" applyAlignment="1">
      <alignment horizontal="right" wrapText="1"/>
    </xf>
    <xf numFmtId="0" fontId="0" fillId="0" borderId="16" xfId="0" applyBorder="1"/>
    <xf numFmtId="0" fontId="31" fillId="4" borderId="4" xfId="0" applyFont="1" applyFill="1" applyBorder="1" applyAlignment="1">
      <alignment horizontal="center" vertical="center" wrapText="1"/>
    </xf>
    <xf numFmtId="4" fontId="31" fillId="4" borderId="3" xfId="0" applyNumberFormat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center" vertical="center" wrapText="1"/>
    </xf>
    <xf numFmtId="1" fontId="43" fillId="4" borderId="3" xfId="0" applyNumberFormat="1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1" borderId="16" xfId="0" applyFont="1" applyFill="1" applyBorder="1" applyAlignment="1">
      <alignment horizontal="left" vertical="center" wrapText="1"/>
    </xf>
    <xf numFmtId="0" fontId="31" fillId="21" borderId="4" xfId="0" applyFont="1" applyFill="1" applyBorder="1" applyAlignment="1">
      <alignment horizontal="left" vertical="center" wrapText="1"/>
    </xf>
    <xf numFmtId="4" fontId="31" fillId="2" borderId="15" xfId="0" applyNumberFormat="1" applyFont="1" applyFill="1" applyBorder="1" applyAlignment="1">
      <alignment horizontal="right"/>
    </xf>
    <xf numFmtId="0" fontId="1" fillId="0" borderId="16" xfId="0" applyFont="1" applyBorder="1"/>
    <xf numFmtId="4" fontId="31" fillId="4" borderId="4" xfId="0" applyNumberFormat="1" applyFont="1" applyFill="1" applyBorder="1" applyAlignment="1">
      <alignment horizontal="right"/>
    </xf>
    <xf numFmtId="0" fontId="31" fillId="4" borderId="16" xfId="0" applyFont="1" applyFill="1" applyBorder="1" applyAlignment="1">
      <alignment vertical="center" wrapText="1"/>
    </xf>
    <xf numFmtId="0" fontId="31" fillId="4" borderId="16" xfId="0" applyFont="1" applyFill="1" applyBorder="1" applyAlignment="1">
      <alignment horizontal="left" vertical="center" wrapText="1" indent="1"/>
    </xf>
    <xf numFmtId="0" fontId="31" fillId="4" borderId="4" xfId="0" applyFont="1" applyFill="1" applyBorder="1" applyAlignment="1">
      <alignment horizontal="left" vertical="center" wrapText="1"/>
    </xf>
    <xf numFmtId="0" fontId="48" fillId="0" borderId="16" xfId="0" applyFont="1" applyBorder="1"/>
    <xf numFmtId="0" fontId="49" fillId="0" borderId="16" xfId="0" applyFont="1" applyBorder="1"/>
    <xf numFmtId="0" fontId="49" fillId="23" borderId="16" xfId="0" applyFont="1" applyFill="1" applyBorder="1"/>
    <xf numFmtId="0" fontId="1" fillId="0" borderId="0" xfId="0" applyFont="1"/>
    <xf numFmtId="0" fontId="1" fillId="23" borderId="16" xfId="0" applyFont="1" applyFill="1" applyBorder="1"/>
    <xf numFmtId="0" fontId="31" fillId="23" borderId="16" xfId="0" applyFont="1" applyFill="1" applyBorder="1" applyAlignment="1">
      <alignment horizontal="left" vertical="center" wrapText="1" indent="1"/>
    </xf>
    <xf numFmtId="0" fontId="31" fillId="23" borderId="17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>
      <alignment horizontal="left" vertical="center" wrapText="1"/>
    </xf>
    <xf numFmtId="4" fontId="31" fillId="23" borderId="16" xfId="0" applyNumberFormat="1" applyFont="1" applyFill="1" applyBorder="1" applyAlignment="1">
      <alignment horizontal="right"/>
    </xf>
    <xf numFmtId="4" fontId="1" fillId="0" borderId="16" xfId="0" applyNumberFormat="1" applyFont="1" applyBorder="1"/>
    <xf numFmtId="0" fontId="31" fillId="3" borderId="4" xfId="0" applyFont="1" applyFill="1" applyBorder="1" applyAlignment="1">
      <alignment horizontal="left" vertical="center" wrapText="1"/>
    </xf>
    <xf numFmtId="4" fontId="31" fillId="4" borderId="3" xfId="0" applyNumberFormat="1" applyFont="1" applyFill="1" applyBorder="1" applyAlignment="1">
      <alignment horizontal="right" wrapText="1"/>
    </xf>
    <xf numFmtId="4" fontId="31" fillId="2" borderId="15" xfId="0" applyNumberFormat="1" applyFont="1" applyFill="1" applyBorder="1" applyAlignment="1">
      <alignment horizontal="right" wrapText="1"/>
    </xf>
    <xf numFmtId="4" fontId="26" fillId="2" borderId="15" xfId="0" applyNumberFormat="1" applyFont="1" applyFill="1" applyBorder="1" applyAlignment="1">
      <alignment horizontal="right" wrapText="1"/>
    </xf>
    <xf numFmtId="0" fontId="26" fillId="2" borderId="16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1" borderId="0" xfId="0" applyFont="1" applyFill="1"/>
    <xf numFmtId="0" fontId="31" fillId="21" borderId="15" xfId="0" applyFont="1" applyFill="1" applyBorder="1" applyAlignment="1">
      <alignment horizontal="left" vertical="center" wrapText="1"/>
    </xf>
    <xf numFmtId="4" fontId="31" fillId="21" borderId="15" xfId="0" applyNumberFormat="1" applyFont="1" applyFill="1" applyBorder="1" applyAlignment="1">
      <alignment horizontal="right" wrapText="1"/>
    </xf>
    <xf numFmtId="0" fontId="31" fillId="3" borderId="16" xfId="0" applyFont="1" applyFill="1" applyBorder="1" applyAlignment="1">
      <alignment horizontal="left" vertical="center" wrapText="1" indent="1"/>
    </xf>
    <xf numFmtId="0" fontId="1" fillId="4" borderId="16" xfId="0" applyFont="1" applyFill="1" applyBorder="1"/>
    <xf numFmtId="0" fontId="0" fillId="0" borderId="16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5" xfId="0" applyBorder="1"/>
    <xf numFmtId="4" fontId="0" fillId="0" borderId="16" xfId="0" applyNumberFormat="1" applyBorder="1"/>
    <xf numFmtId="0" fontId="26" fillId="0" borderId="16" xfId="0" applyFont="1" applyBorder="1" applyAlignment="1">
      <alignment horizontal="center" vertical="center"/>
    </xf>
    <xf numFmtId="4" fontId="26" fillId="2" borderId="16" xfId="0" applyNumberFormat="1" applyFont="1" applyFill="1" applyBorder="1" applyAlignment="1">
      <alignment horizontal="right" wrapText="1"/>
    </xf>
    <xf numFmtId="4" fontId="31" fillId="2" borderId="16" xfId="0" applyNumberFormat="1" applyFont="1" applyFill="1" applyBorder="1" applyAlignment="1">
      <alignment horizontal="right" wrapText="1"/>
    </xf>
    <xf numFmtId="0" fontId="31" fillId="4" borderId="15" xfId="0" applyFont="1" applyFill="1" applyBorder="1" applyAlignment="1">
      <alignment horizontal="left" vertical="center" wrapText="1"/>
    </xf>
    <xf numFmtId="0" fontId="26" fillId="4" borderId="16" xfId="0" applyFont="1" applyFill="1" applyBorder="1" applyAlignment="1">
      <alignment horizontal="left" vertical="center" wrapText="1" indent="1"/>
    </xf>
    <xf numFmtId="0" fontId="31" fillId="4" borderId="16" xfId="0" applyFont="1" applyFill="1" applyBorder="1" applyAlignment="1">
      <alignment horizontal="left" vertical="center" wrapText="1"/>
    </xf>
    <xf numFmtId="4" fontId="31" fillId="4" borderId="16" xfId="0" applyNumberFormat="1" applyFont="1" applyFill="1" applyBorder="1" applyAlignment="1">
      <alignment horizontal="right"/>
    </xf>
    <xf numFmtId="4" fontId="31" fillId="4" borderId="16" xfId="0" applyNumberFormat="1" applyFont="1" applyFill="1" applyBorder="1" applyAlignment="1">
      <alignment horizontal="right" wrapText="1"/>
    </xf>
    <xf numFmtId="0" fontId="49" fillId="4" borderId="16" xfId="0" applyFont="1" applyFill="1" applyBorder="1"/>
    <xf numFmtId="0" fontId="31" fillId="4" borderId="16" xfId="0" applyFont="1" applyFill="1" applyBorder="1" applyAlignment="1">
      <alignment horizontal="right" vertical="center" wrapText="1"/>
    </xf>
    <xf numFmtId="0" fontId="31" fillId="4" borderId="19" xfId="0" applyFont="1" applyFill="1" applyBorder="1" applyAlignment="1">
      <alignment horizontal="left" vertical="center" wrapText="1" indent="1"/>
    </xf>
    <xf numFmtId="0" fontId="1" fillId="4" borderId="0" xfId="0" applyFont="1" applyFill="1"/>
    <xf numFmtId="4" fontId="0" fillId="4" borderId="3" xfId="0" applyNumberFormat="1" applyFill="1" applyBorder="1"/>
    <xf numFmtId="4" fontId="31" fillId="4" borderId="15" xfId="0" applyNumberFormat="1" applyFont="1" applyFill="1" applyBorder="1" applyAlignment="1">
      <alignment horizontal="right" wrapText="1"/>
    </xf>
    <xf numFmtId="0" fontId="26" fillId="4" borderId="16" xfId="0" applyFont="1" applyFill="1" applyBorder="1" applyAlignment="1">
      <alignment vertical="center" wrapText="1"/>
    </xf>
    <xf numFmtId="4" fontId="26" fillId="4" borderId="3" xfId="0" applyNumberFormat="1" applyFont="1" applyFill="1" applyBorder="1" applyAlignment="1">
      <alignment horizontal="right" wrapText="1"/>
    </xf>
    <xf numFmtId="4" fontId="31" fillId="21" borderId="16" xfId="0" applyNumberFormat="1" applyFont="1" applyFill="1" applyBorder="1" applyAlignment="1">
      <alignment horizontal="right"/>
    </xf>
    <xf numFmtId="4" fontId="31" fillId="21" borderId="3" xfId="0" applyNumberFormat="1" applyFont="1" applyFill="1" applyBorder="1" applyAlignment="1">
      <alignment horizontal="right" wrapText="1"/>
    </xf>
    <xf numFmtId="4" fontId="45" fillId="2" borderId="4" xfId="0" applyNumberFormat="1" applyFont="1" applyFill="1" applyBorder="1" applyAlignment="1">
      <alignment horizontal="right"/>
    </xf>
    <xf numFmtId="4" fontId="31" fillId="21" borderId="15" xfId="0" applyNumberFormat="1" applyFont="1" applyFill="1" applyBorder="1" applyAlignment="1">
      <alignment horizontal="right"/>
    </xf>
    <xf numFmtId="4" fontId="31" fillId="4" borderId="15" xfId="0" applyNumberFormat="1" applyFont="1" applyFill="1" applyBorder="1" applyAlignment="1">
      <alignment horizontal="right"/>
    </xf>
    <xf numFmtId="3" fontId="26" fillId="4" borderId="3" xfId="0" applyNumberFormat="1" applyFont="1" applyFill="1" applyBorder="1" applyAlignment="1">
      <alignment horizontal="right"/>
    </xf>
    <xf numFmtId="3" fontId="31" fillId="2" borderId="3" xfId="0" applyNumberFormat="1" applyFont="1" applyFill="1" applyBorder="1" applyAlignment="1">
      <alignment horizontal="right"/>
    </xf>
    <xf numFmtId="2" fontId="31" fillId="21" borderId="3" xfId="0" applyNumberFormat="1" applyFont="1" applyFill="1" applyBorder="1" applyAlignment="1">
      <alignment horizontal="right"/>
    </xf>
    <xf numFmtId="2" fontId="31" fillId="3" borderId="3" xfId="0" applyNumberFormat="1" applyFont="1" applyFill="1" applyBorder="1" applyAlignment="1">
      <alignment horizontal="right"/>
    </xf>
    <xf numFmtId="2" fontId="31" fillId="4" borderId="3" xfId="0" applyNumberFormat="1" applyFont="1" applyFill="1" applyBorder="1" applyAlignment="1">
      <alignment horizontal="right"/>
    </xf>
    <xf numFmtId="2" fontId="31" fillId="2" borderId="3" xfId="0" applyNumberFormat="1" applyFont="1" applyFill="1" applyBorder="1" applyAlignment="1">
      <alignment horizontal="right"/>
    </xf>
    <xf numFmtId="2" fontId="26" fillId="2" borderId="3" xfId="0" applyNumberFormat="1" applyFont="1" applyFill="1" applyBorder="1" applyAlignment="1">
      <alignment horizontal="right"/>
    </xf>
    <xf numFmtId="4" fontId="0" fillId="21" borderId="3" xfId="0" applyNumberFormat="1" applyFill="1" applyBorder="1"/>
    <xf numFmtId="0" fontId="5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top" wrapText="1"/>
    </xf>
    <xf numFmtId="0" fontId="27" fillId="0" borderId="3" xfId="0" quotePrefix="1" applyFont="1" applyBorder="1" applyAlignment="1">
      <alignment horizontal="center" wrapText="1"/>
    </xf>
    <xf numFmtId="0" fontId="27" fillId="0" borderId="18" xfId="0" quotePrefix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31" fillId="0" borderId="18" xfId="0" quotePrefix="1" applyFont="1" applyBorder="1" applyAlignment="1">
      <alignment horizontal="center" vertical="center" wrapText="1"/>
    </xf>
    <xf numFmtId="0" fontId="31" fillId="0" borderId="17" xfId="0" quotePrefix="1" applyFont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center" vertical="center" wrapText="1"/>
    </xf>
    <xf numFmtId="0" fontId="43" fillId="0" borderId="3" xfId="0" quotePrefix="1" applyFont="1" applyBorder="1" applyAlignment="1">
      <alignment horizontal="center" wrapText="1"/>
    </xf>
    <xf numFmtId="0" fontId="43" fillId="0" borderId="18" xfId="0" quotePrefix="1" applyFont="1" applyBorder="1" applyAlignment="1">
      <alignment horizontal="center" wrapText="1"/>
    </xf>
    <xf numFmtId="0" fontId="31" fillId="3" borderId="18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left" vertical="center" wrapText="1"/>
    </xf>
    <xf numFmtId="0" fontId="31" fillId="3" borderId="18" xfId="0" quotePrefix="1" applyFont="1" applyFill="1" applyBorder="1" applyAlignment="1">
      <alignment horizontal="left" vertical="center" wrapText="1"/>
    </xf>
    <xf numFmtId="0" fontId="26" fillId="3" borderId="17" xfId="0" applyFont="1" applyFill="1" applyBorder="1" applyAlignment="1">
      <alignment vertical="center" wrapText="1"/>
    </xf>
    <xf numFmtId="0" fontId="31" fillId="0" borderId="0" xfId="0" quotePrefix="1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0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6" fillId="3" borderId="15" xfId="0" applyFont="1" applyFill="1" applyBorder="1" applyAlignment="1">
      <alignment vertical="center"/>
    </xf>
    <xf numFmtId="0" fontId="31" fillId="0" borderId="18" xfId="0" applyFont="1" applyBorder="1" applyAlignment="1">
      <alignment horizontal="left" vertical="center" wrapText="1"/>
    </xf>
    <xf numFmtId="0" fontId="26" fillId="0" borderId="17" xfId="0" applyFont="1" applyBorder="1" applyAlignment="1">
      <alignment vertical="center" wrapText="1"/>
    </xf>
    <xf numFmtId="0" fontId="26" fillId="0" borderId="15" xfId="0" applyFont="1" applyBorder="1" applyAlignment="1">
      <alignment vertical="center"/>
    </xf>
    <xf numFmtId="0" fontId="31" fillId="0" borderId="18" xfId="0" quotePrefix="1" applyFont="1" applyBorder="1" applyAlignment="1">
      <alignment horizontal="left" vertical="center"/>
    </xf>
    <xf numFmtId="0" fontId="26" fillId="0" borderId="17" xfId="0" applyFont="1" applyBorder="1" applyAlignment="1">
      <alignment vertical="center"/>
    </xf>
    <xf numFmtId="0" fontId="6" fillId="0" borderId="18" xfId="0" quotePrefix="1" applyFont="1" applyBorder="1" applyAlignment="1">
      <alignment horizontal="center" vertical="center" wrapText="1"/>
    </xf>
    <xf numFmtId="0" fontId="6" fillId="0" borderId="17" xfId="0" quotePrefix="1" applyFont="1" applyBorder="1" applyAlignment="1">
      <alignment horizontal="center" vertical="center" wrapText="1"/>
    </xf>
    <xf numFmtId="0" fontId="6" fillId="0" borderId="15" xfId="0" quotePrefix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26" fillId="3" borderId="15" xfId="0" applyFont="1" applyFill="1" applyBorder="1" applyAlignment="1">
      <alignment vertical="center" wrapText="1"/>
    </xf>
    <xf numFmtId="0" fontId="31" fillId="0" borderId="18" xfId="0" quotePrefix="1" applyFont="1" applyBorder="1" applyAlignment="1">
      <alignment horizontal="left" vertical="center" wrapText="1"/>
    </xf>
    <xf numFmtId="0" fontId="26" fillId="0" borderId="15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1" fillId="4" borderId="18" xfId="0" applyFont="1" applyFill="1" applyBorder="1" applyAlignment="1">
      <alignment horizontal="center" vertical="center" wrapText="1"/>
    </xf>
    <xf numFmtId="0" fontId="31" fillId="4" borderId="17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44" fillId="2" borderId="18" xfId="0" quotePrefix="1" applyFont="1" applyFill="1" applyBorder="1" applyAlignment="1">
      <alignment horizontal="left" vertical="center"/>
    </xf>
    <xf numFmtId="0" fontId="44" fillId="2" borderId="15" xfId="0" quotePrefix="1" applyFont="1" applyFill="1" applyBorder="1" applyAlignment="1">
      <alignment horizontal="left" vertical="center"/>
    </xf>
    <xf numFmtId="0" fontId="44" fillId="2" borderId="18" xfId="0" quotePrefix="1" applyFont="1" applyFill="1" applyBorder="1" applyAlignment="1">
      <alignment horizontal="left" vertical="center" wrapText="1"/>
    </xf>
    <xf numFmtId="0" fontId="44" fillId="2" borderId="15" xfId="0" quotePrefix="1" applyFont="1" applyFill="1" applyBorder="1" applyAlignment="1">
      <alignment horizontal="left" vertical="center" wrapText="1"/>
    </xf>
    <xf numFmtId="0" fontId="31" fillId="2" borderId="18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left" vertical="center" wrapText="1"/>
    </xf>
    <xf numFmtId="0" fontId="49" fillId="21" borderId="18" xfId="0" applyFont="1" applyFill="1" applyBorder="1" applyAlignment="1">
      <alignment horizontal="left" wrapText="1"/>
    </xf>
    <xf numFmtId="0" fontId="49" fillId="21" borderId="17" xfId="0" applyFont="1" applyFill="1" applyBorder="1" applyAlignment="1">
      <alignment horizontal="left" wrapText="1"/>
    </xf>
    <xf numFmtId="0" fontId="49" fillId="21" borderId="15" xfId="0" applyFont="1" applyFill="1" applyBorder="1" applyAlignment="1">
      <alignment horizontal="left" wrapText="1"/>
    </xf>
    <xf numFmtId="0" fontId="31" fillId="21" borderId="16" xfId="0" applyFont="1" applyFill="1" applyBorder="1" applyAlignment="1">
      <alignment horizontal="left" vertical="center" wrapText="1"/>
    </xf>
    <xf numFmtId="0" fontId="31" fillId="21" borderId="18" xfId="0" applyFont="1" applyFill="1" applyBorder="1" applyAlignment="1">
      <alignment horizontal="left" vertical="center" wrapText="1"/>
    </xf>
    <xf numFmtId="0" fontId="31" fillId="21" borderId="17" xfId="0" applyFont="1" applyFill="1" applyBorder="1" applyAlignment="1">
      <alignment horizontal="left" vertical="center" wrapText="1"/>
    </xf>
    <xf numFmtId="0" fontId="31" fillId="21" borderId="15" xfId="0" applyFont="1" applyFill="1" applyBorder="1" applyAlignment="1">
      <alignment horizontal="left" vertical="center" wrapText="1"/>
    </xf>
    <xf numFmtId="0" fontId="31" fillId="2" borderId="17" xfId="0" applyFont="1" applyFill="1" applyBorder="1" applyAlignment="1">
      <alignment horizontal="left" vertical="center" wrapText="1"/>
    </xf>
    <xf numFmtId="0" fontId="31" fillId="21" borderId="18" xfId="0" applyFont="1" applyFill="1" applyBorder="1" applyAlignment="1">
      <alignment horizontal="left" vertical="top"/>
    </xf>
    <xf numFmtId="0" fontId="31" fillId="21" borderId="17" xfId="0" applyFont="1" applyFill="1" applyBorder="1" applyAlignment="1">
      <alignment horizontal="left" vertical="top"/>
    </xf>
    <xf numFmtId="0" fontId="31" fillId="21" borderId="15" xfId="0" applyFont="1" applyFill="1" applyBorder="1" applyAlignment="1">
      <alignment horizontal="left" vertical="top"/>
    </xf>
    <xf numFmtId="0" fontId="35" fillId="0" borderId="0" xfId="0" applyFont="1" applyAlignment="1">
      <alignment horizontal="center"/>
    </xf>
    <xf numFmtId="0" fontId="31" fillId="3" borderId="16" xfId="0" applyFont="1" applyFill="1" applyBorder="1" applyAlignment="1">
      <alignment horizontal="left" vertical="center" wrapText="1"/>
    </xf>
    <xf numFmtId="0" fontId="31" fillId="2" borderId="16" xfId="0" applyFont="1" applyFill="1" applyBorder="1" applyAlignment="1">
      <alignment horizontal="left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</cellXfs>
  <cellStyles count="43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Neutral" xfId="37" xr:uid="{00000000-0005-0000-0000-000023000000}"/>
    <cellStyle name="Normalno" xfId="0" builtinId="0"/>
    <cellStyle name="Normalno 2" xfId="1" xr:uid="{00000000-0005-0000-0000-000025000000}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Warning Text" xfId="42" xr:uid="{00000000-0005-0000-0000-00002A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topLeftCell="A6" zoomScaleNormal="100" workbookViewId="0">
      <selection activeCell="G26" sqref="G26"/>
    </sheetView>
  </sheetViews>
  <sheetFormatPr defaultRowHeight="14.4" x14ac:dyDescent="0.3"/>
  <cols>
    <col min="5" max="5" width="22.109375" customWidth="1"/>
    <col min="6" max="6" width="25.44140625" customWidth="1"/>
    <col min="7" max="7" width="16.33203125" style="8" customWidth="1"/>
    <col min="8" max="8" width="15.109375" customWidth="1"/>
    <col min="9" max="9" width="26.6640625" style="8" customWidth="1"/>
    <col min="10" max="10" width="10" customWidth="1"/>
    <col min="11" max="11" width="10.44140625" customWidth="1"/>
  </cols>
  <sheetData>
    <row r="1" spans="1:11" ht="42" customHeight="1" x14ac:dyDescent="0.3">
      <c r="A1" s="323" t="s">
        <v>133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1" ht="36.75" customHeight="1" x14ac:dyDescent="0.3">
      <c r="A2" s="319" t="s">
        <v>136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ht="11.25" customHeight="1" x14ac:dyDescent="0.3">
      <c r="A3" s="4"/>
      <c r="B3" s="4"/>
      <c r="C3" s="4"/>
      <c r="D3" s="4"/>
      <c r="E3" s="4"/>
      <c r="F3" s="4"/>
      <c r="G3" s="9"/>
      <c r="H3" s="4"/>
      <c r="I3" s="9"/>
    </row>
    <row r="4" spans="1:11" ht="15.6" customHeight="1" x14ac:dyDescent="0.3">
      <c r="A4" s="323" t="s">
        <v>16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</row>
    <row r="5" spans="1:11" ht="17.399999999999999" x14ac:dyDescent="0.3">
      <c r="A5" s="4"/>
      <c r="B5" s="4"/>
      <c r="C5" s="4"/>
      <c r="D5" s="4"/>
      <c r="E5" s="4"/>
      <c r="F5" s="4"/>
      <c r="G5" s="9"/>
      <c r="H5" s="5"/>
      <c r="I5" s="11"/>
    </row>
    <row r="6" spans="1:11" ht="18" customHeight="1" x14ac:dyDescent="0.3">
      <c r="A6" s="323" t="s">
        <v>20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</row>
    <row r="7" spans="1:11" ht="14.25" customHeight="1" x14ac:dyDescent="0.3">
      <c r="A7" s="1"/>
      <c r="B7" s="2"/>
      <c r="C7" s="2"/>
      <c r="D7" s="2"/>
      <c r="E7" s="6"/>
      <c r="F7" s="6"/>
      <c r="G7" s="10"/>
      <c r="H7" s="7"/>
      <c r="I7" s="10"/>
    </row>
    <row r="8" spans="1:11" ht="39.6" x14ac:dyDescent="0.3">
      <c r="A8" s="346" t="s">
        <v>13</v>
      </c>
      <c r="B8" s="347"/>
      <c r="C8" s="347"/>
      <c r="D8" s="347"/>
      <c r="E8" s="348"/>
      <c r="F8" s="21" t="s">
        <v>127</v>
      </c>
      <c r="G8" s="3" t="s">
        <v>91</v>
      </c>
      <c r="H8" s="3" t="s">
        <v>92</v>
      </c>
      <c r="I8" s="16" t="s">
        <v>128</v>
      </c>
      <c r="J8" s="3" t="s">
        <v>93</v>
      </c>
      <c r="K8" s="3" t="s">
        <v>94</v>
      </c>
    </row>
    <row r="9" spans="1:11" x14ac:dyDescent="0.3">
      <c r="A9" s="321">
        <v>1</v>
      </c>
      <c r="B9" s="321"/>
      <c r="C9" s="321"/>
      <c r="D9" s="321"/>
      <c r="E9" s="322"/>
      <c r="F9" s="17">
        <v>2</v>
      </c>
      <c r="G9" s="18">
        <v>3</v>
      </c>
      <c r="H9" s="18">
        <v>4</v>
      </c>
      <c r="I9" s="18">
        <v>5</v>
      </c>
      <c r="J9" s="18" t="s">
        <v>84</v>
      </c>
      <c r="K9" s="18" t="s">
        <v>119</v>
      </c>
    </row>
    <row r="10" spans="1:11" x14ac:dyDescent="0.3">
      <c r="A10" s="329" t="s">
        <v>0</v>
      </c>
      <c r="B10" s="333"/>
      <c r="C10" s="333"/>
      <c r="D10" s="333"/>
      <c r="E10" s="340"/>
      <c r="F10" s="27">
        <f>SUM(F11:F12)</f>
        <v>472573.77</v>
      </c>
      <c r="G10" s="24">
        <f t="shared" ref="G10:I10" si="0">SUM(G11)</f>
        <v>602097</v>
      </c>
      <c r="H10" s="24"/>
      <c r="I10" s="24">
        <f t="shared" si="0"/>
        <v>570726.18999999994</v>
      </c>
      <c r="J10" s="13">
        <f>I10/F10*100</f>
        <v>120.76975622239887</v>
      </c>
      <c r="K10" s="12">
        <f>I10/G10*100</f>
        <v>94.789741520054065</v>
      </c>
    </row>
    <row r="11" spans="1:11" x14ac:dyDescent="0.3">
      <c r="A11" s="341" t="s">
        <v>87</v>
      </c>
      <c r="B11" s="342"/>
      <c r="C11" s="342"/>
      <c r="D11" s="342"/>
      <c r="E11" s="343"/>
      <c r="F11" s="28">
        <v>472573.77</v>
      </c>
      <c r="G11" s="25">
        <v>602097</v>
      </c>
      <c r="H11" s="25"/>
      <c r="I11" s="25">
        <v>570726.18999999994</v>
      </c>
      <c r="J11" s="13">
        <f t="shared" ref="J11:J15" si="1">I11/F11*100</f>
        <v>120.76975622239887</v>
      </c>
      <c r="K11" s="12">
        <f t="shared" ref="K11:K15" si="2">I11/G11*100</f>
        <v>94.789741520054065</v>
      </c>
    </row>
    <row r="12" spans="1:11" x14ac:dyDescent="0.3">
      <c r="A12" s="344" t="s">
        <v>88</v>
      </c>
      <c r="B12" s="345"/>
      <c r="C12" s="345"/>
      <c r="D12" s="345"/>
      <c r="E12" s="343"/>
      <c r="F12" s="29">
        <v>0</v>
      </c>
      <c r="G12" s="25">
        <v>0</v>
      </c>
      <c r="H12" s="25"/>
      <c r="I12" s="25">
        <v>0</v>
      </c>
      <c r="J12" s="13"/>
      <c r="K12" s="12"/>
    </row>
    <row r="13" spans="1:11" x14ac:dyDescent="0.3">
      <c r="A13" s="39" t="s">
        <v>2</v>
      </c>
      <c r="B13" s="40"/>
      <c r="C13" s="40"/>
      <c r="D13" s="40"/>
      <c r="E13" s="38"/>
      <c r="F13" s="24">
        <f t="shared" ref="F13" si="3">SUM(F14:F15)</f>
        <v>494312.08</v>
      </c>
      <c r="G13" s="24">
        <v>602097</v>
      </c>
      <c r="H13" s="24"/>
      <c r="I13" s="24">
        <f>SUM(I14:I15)</f>
        <v>575729.75</v>
      </c>
      <c r="J13" s="13">
        <f t="shared" si="1"/>
        <v>116.47090437280028</v>
      </c>
      <c r="K13" s="12">
        <f t="shared" si="2"/>
        <v>95.620763763978232</v>
      </c>
    </row>
    <row r="14" spans="1:11" x14ac:dyDescent="0.3">
      <c r="A14" s="352" t="s">
        <v>89</v>
      </c>
      <c r="B14" s="342"/>
      <c r="C14" s="342"/>
      <c r="D14" s="342"/>
      <c r="E14" s="353"/>
      <c r="F14" s="30">
        <v>478817.07</v>
      </c>
      <c r="G14" s="25">
        <v>595092</v>
      </c>
      <c r="H14" s="25"/>
      <c r="I14" s="25">
        <v>568541.42000000004</v>
      </c>
      <c r="J14" s="13">
        <f t="shared" si="1"/>
        <v>118.73875340325691</v>
      </c>
      <c r="K14" s="12">
        <f t="shared" si="2"/>
        <v>95.538407506738466</v>
      </c>
    </row>
    <row r="15" spans="1:11" x14ac:dyDescent="0.3">
      <c r="A15" s="344" t="s">
        <v>90</v>
      </c>
      <c r="B15" s="345"/>
      <c r="C15" s="345"/>
      <c r="D15" s="345"/>
      <c r="E15" s="343"/>
      <c r="F15" s="28">
        <v>15495.01</v>
      </c>
      <c r="G15" s="25">
        <v>7005</v>
      </c>
      <c r="H15" s="25"/>
      <c r="I15" s="25">
        <v>7188.33</v>
      </c>
      <c r="J15" s="13">
        <f t="shared" si="1"/>
        <v>46.391257572599173</v>
      </c>
      <c r="K15" s="12">
        <f t="shared" si="2"/>
        <v>102.61713062098501</v>
      </c>
    </row>
    <row r="16" spans="1:11" x14ac:dyDescent="0.3">
      <c r="A16" s="332" t="s">
        <v>3</v>
      </c>
      <c r="B16" s="333"/>
      <c r="C16" s="333"/>
      <c r="D16" s="333"/>
      <c r="E16" s="351"/>
      <c r="F16" s="24">
        <f t="shared" ref="F16:I16" si="4">SUM(F11-F13)</f>
        <v>-21738.309999999998</v>
      </c>
      <c r="G16" s="26">
        <f t="shared" si="4"/>
        <v>0</v>
      </c>
      <c r="H16" s="26"/>
      <c r="I16" s="24">
        <f t="shared" si="4"/>
        <v>-5003.5600000000559</v>
      </c>
      <c r="J16" s="13"/>
      <c r="K16" s="93"/>
    </row>
    <row r="17" spans="1:11" s="22" customFormat="1" ht="17.399999999999999" x14ac:dyDescent="0.3">
      <c r="A17" s="58"/>
      <c r="B17" s="81"/>
      <c r="C17" s="81"/>
      <c r="D17" s="81"/>
      <c r="E17" s="81"/>
      <c r="F17" s="81"/>
      <c r="G17" s="82"/>
      <c r="H17" s="83"/>
      <c r="I17" s="82"/>
    </row>
    <row r="18" spans="1:11" ht="18" customHeight="1" x14ac:dyDescent="0.3">
      <c r="A18" s="336" t="s">
        <v>21</v>
      </c>
      <c r="B18" s="336"/>
      <c r="C18" s="336"/>
      <c r="D18" s="336"/>
      <c r="E18" s="336"/>
      <c r="F18" s="336"/>
      <c r="G18" s="336"/>
      <c r="H18" s="336"/>
      <c r="I18" s="336"/>
    </row>
    <row r="19" spans="1:11" s="22" customFormat="1" ht="13.5" customHeight="1" x14ac:dyDescent="0.3">
      <c r="A19" s="58"/>
      <c r="B19" s="81"/>
      <c r="C19" s="81"/>
      <c r="D19" s="81"/>
      <c r="E19" s="81"/>
      <c r="F19" s="81"/>
      <c r="G19" s="82"/>
      <c r="H19" s="83"/>
      <c r="I19" s="82"/>
    </row>
    <row r="20" spans="1:11" ht="39" customHeight="1" x14ac:dyDescent="0.3">
      <c r="A20" s="324" t="s">
        <v>13</v>
      </c>
      <c r="B20" s="325"/>
      <c r="C20" s="325"/>
      <c r="D20" s="325"/>
      <c r="E20" s="326"/>
      <c r="F20" s="88" t="s">
        <v>127</v>
      </c>
      <c r="G20" s="89" t="s">
        <v>91</v>
      </c>
      <c r="H20" s="89" t="s">
        <v>92</v>
      </c>
      <c r="I20" s="90" t="s">
        <v>129</v>
      </c>
      <c r="J20" s="89" t="s">
        <v>93</v>
      </c>
      <c r="K20" s="89" t="s">
        <v>94</v>
      </c>
    </row>
    <row r="21" spans="1:11" ht="15.6" customHeight="1" x14ac:dyDescent="0.3">
      <c r="A21" s="327">
        <v>1</v>
      </c>
      <c r="B21" s="327"/>
      <c r="C21" s="327"/>
      <c r="D21" s="327"/>
      <c r="E21" s="328"/>
      <c r="F21" s="91">
        <v>2</v>
      </c>
      <c r="G21" s="92">
        <v>3</v>
      </c>
      <c r="H21" s="92">
        <v>4</v>
      </c>
      <c r="I21" s="92">
        <v>5</v>
      </c>
      <c r="J21" s="92" t="s">
        <v>84</v>
      </c>
      <c r="K21" s="92" t="s">
        <v>85</v>
      </c>
    </row>
    <row r="22" spans="1:11" ht="15.75" customHeight="1" x14ac:dyDescent="0.3">
      <c r="A22" s="337" t="s">
        <v>95</v>
      </c>
      <c r="B22" s="349"/>
      <c r="C22" s="349"/>
      <c r="D22" s="349"/>
      <c r="E22" s="350"/>
      <c r="F22" s="31"/>
      <c r="G22" s="25"/>
      <c r="H22" s="32"/>
      <c r="I22" s="25"/>
      <c r="J22" s="93"/>
      <c r="K22" s="93"/>
    </row>
    <row r="23" spans="1:11" x14ac:dyDescent="0.3">
      <c r="A23" s="337" t="s">
        <v>96</v>
      </c>
      <c r="B23" s="338"/>
      <c r="C23" s="338"/>
      <c r="D23" s="338"/>
      <c r="E23" s="338"/>
      <c r="F23" s="33">
        <v>60.12</v>
      </c>
      <c r="G23" s="25"/>
      <c r="H23" s="32"/>
      <c r="I23" s="25">
        <v>60.12</v>
      </c>
      <c r="J23" s="93"/>
      <c r="K23" s="93"/>
    </row>
    <row r="24" spans="1:11" ht="14.4" customHeight="1" x14ac:dyDescent="0.3">
      <c r="A24" s="329" t="s">
        <v>97</v>
      </c>
      <c r="B24" s="330"/>
      <c r="C24" s="330"/>
      <c r="D24" s="330"/>
      <c r="E24" s="331"/>
      <c r="F24" s="26"/>
      <c r="G24" s="26"/>
      <c r="H24" s="26"/>
      <c r="I24" s="26"/>
      <c r="J24" s="26"/>
      <c r="K24" s="26"/>
    </row>
    <row r="25" spans="1:11" ht="14.4" customHeight="1" x14ac:dyDescent="0.3">
      <c r="A25" s="329" t="s">
        <v>118</v>
      </c>
      <c r="B25" s="330"/>
      <c r="C25" s="330"/>
      <c r="D25" s="330"/>
      <c r="E25" s="331"/>
      <c r="F25" s="26">
        <v>34895.480000000003</v>
      </c>
      <c r="G25" s="26"/>
      <c r="H25" s="26"/>
      <c r="I25" s="24">
        <v>1715.45</v>
      </c>
      <c r="J25" s="26"/>
      <c r="K25" s="26"/>
    </row>
    <row r="26" spans="1:11" ht="18" customHeight="1" x14ac:dyDescent="0.3">
      <c r="A26" s="332" t="s">
        <v>126</v>
      </c>
      <c r="B26" s="333"/>
      <c r="C26" s="333"/>
      <c r="D26" s="333"/>
      <c r="E26" s="333"/>
      <c r="F26" s="26">
        <v>1715.45</v>
      </c>
      <c r="G26" s="26"/>
      <c r="H26" s="26"/>
      <c r="I26" s="24">
        <v>-3348.23</v>
      </c>
      <c r="J26" s="26"/>
      <c r="K26" s="26"/>
    </row>
    <row r="27" spans="1:11" ht="14.4" customHeight="1" x14ac:dyDescent="0.3">
      <c r="A27" s="34"/>
      <c r="B27" s="35"/>
      <c r="C27" s="35"/>
      <c r="D27" s="35"/>
      <c r="E27" s="35"/>
      <c r="F27" s="35"/>
      <c r="G27" s="36"/>
      <c r="H27" s="37"/>
      <c r="I27" s="36"/>
    </row>
    <row r="28" spans="1:11" x14ac:dyDescent="0.3">
      <c r="A28" s="334" t="s">
        <v>86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</row>
    <row r="29" spans="1:11" s="22" customFormat="1" ht="11.25" customHeight="1" x14ac:dyDescent="0.3">
      <c r="A29" s="84"/>
      <c r="B29" s="85"/>
      <c r="C29" s="85"/>
      <c r="D29" s="85"/>
      <c r="E29" s="85"/>
      <c r="F29" s="86"/>
      <c r="G29" s="86"/>
      <c r="H29" s="86"/>
      <c r="I29" s="86"/>
      <c r="J29" s="86"/>
      <c r="K29" s="87"/>
    </row>
    <row r="30" spans="1:11" ht="29.1" customHeight="1" x14ac:dyDescent="0.3">
      <c r="A30" s="335" t="s">
        <v>130</v>
      </c>
      <c r="B30" s="335"/>
      <c r="C30" s="335"/>
      <c r="D30" s="335"/>
      <c r="E30" s="335"/>
      <c r="F30" s="335"/>
      <c r="G30" s="335"/>
      <c r="H30" s="335"/>
      <c r="I30" s="335"/>
      <c r="J30" s="335"/>
      <c r="K30" s="335"/>
    </row>
    <row r="31" spans="1:11" ht="9.9" customHeigh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5"/>
    </row>
    <row r="32" spans="1:11" x14ac:dyDescent="0.3">
      <c r="A32" s="335" t="s">
        <v>131</v>
      </c>
      <c r="B32" s="335"/>
      <c r="C32" s="335"/>
      <c r="D32" s="335"/>
      <c r="E32" s="335"/>
      <c r="F32" s="335"/>
      <c r="G32" s="335"/>
      <c r="H32" s="335"/>
      <c r="I32" s="335"/>
      <c r="J32" s="335"/>
      <c r="K32" s="335"/>
    </row>
    <row r="33" spans="1:11" ht="42.75" customHeight="1" x14ac:dyDescent="0.3">
      <c r="A33" s="335"/>
      <c r="B33" s="335"/>
      <c r="C33" s="335"/>
      <c r="D33" s="335"/>
      <c r="E33" s="335"/>
      <c r="F33" s="335"/>
      <c r="G33" s="335"/>
      <c r="H33" s="335"/>
      <c r="I33" s="335"/>
      <c r="J33" s="335"/>
      <c r="K33" s="335"/>
    </row>
    <row r="34" spans="1:11" ht="8.25" customHeight="1" x14ac:dyDescent="0.3">
      <c r="A34" s="339"/>
      <c r="B34" s="339"/>
      <c r="C34" s="339"/>
      <c r="D34" s="339"/>
      <c r="E34" s="339"/>
      <c r="F34" s="339"/>
      <c r="G34" s="339"/>
      <c r="H34" s="339"/>
      <c r="I34" s="339"/>
      <c r="J34" s="339"/>
      <c r="K34" s="15"/>
    </row>
    <row r="35" spans="1:11" x14ac:dyDescent="0.3">
      <c r="A35" s="320" t="s">
        <v>132</v>
      </c>
      <c r="B35" s="320"/>
      <c r="C35" s="320"/>
      <c r="D35" s="320"/>
      <c r="E35" s="320"/>
      <c r="F35" s="320"/>
      <c r="G35" s="320"/>
      <c r="H35" s="320"/>
      <c r="I35" s="320"/>
      <c r="J35" s="320"/>
      <c r="K35" s="320"/>
    </row>
    <row r="36" spans="1:11" ht="42.75" customHeight="1" x14ac:dyDescent="0.3">
      <c r="A36" s="320"/>
      <c r="B36" s="320"/>
      <c r="C36" s="320"/>
      <c r="D36" s="320"/>
      <c r="E36" s="320"/>
      <c r="F36" s="320"/>
      <c r="G36" s="320"/>
      <c r="H36" s="320"/>
      <c r="I36" s="320"/>
      <c r="J36" s="320"/>
      <c r="K36" s="320"/>
    </row>
  </sheetData>
  <mergeCells count="26">
    <mergeCell ref="A8:E8"/>
    <mergeCell ref="A22:E22"/>
    <mergeCell ref="A15:E15"/>
    <mergeCell ref="A16:E16"/>
    <mergeCell ref="A14:E14"/>
    <mergeCell ref="A34:E34"/>
    <mergeCell ref="A10:E10"/>
    <mergeCell ref="A11:E11"/>
    <mergeCell ref="A12:E12"/>
    <mergeCell ref="F34:J34"/>
    <mergeCell ref="A2:K2"/>
    <mergeCell ref="A35:K36"/>
    <mergeCell ref="A9:E9"/>
    <mergeCell ref="A1:K1"/>
    <mergeCell ref="A4:K4"/>
    <mergeCell ref="A6:K6"/>
    <mergeCell ref="A20:E20"/>
    <mergeCell ref="A21:E21"/>
    <mergeCell ref="A25:E25"/>
    <mergeCell ref="A26:E26"/>
    <mergeCell ref="A24:E24"/>
    <mergeCell ref="A28:K28"/>
    <mergeCell ref="A30:K30"/>
    <mergeCell ref="A32:K33"/>
    <mergeCell ref="A18:I18"/>
    <mergeCell ref="A23:E23"/>
  </mergeCells>
  <pageMargins left="0.7" right="0.7" top="0.75" bottom="0.75" header="0.3" footer="0.3"/>
  <pageSetup paperSize="9" scale="7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3"/>
  <sheetViews>
    <sheetView zoomScaleNormal="100" workbookViewId="0">
      <selection activeCell="H16" sqref="H16"/>
    </sheetView>
  </sheetViews>
  <sheetFormatPr defaultRowHeight="14.4" x14ac:dyDescent="0.3"/>
  <cols>
    <col min="1" max="1" width="6.109375" customWidth="1"/>
    <col min="2" max="2" width="7.21875" customWidth="1"/>
    <col min="3" max="3" width="7.5546875" customWidth="1"/>
    <col min="4" max="4" width="8.44140625" customWidth="1"/>
    <col min="5" max="5" width="43.109375" customWidth="1"/>
    <col min="6" max="6" width="26.44140625" style="122" customWidth="1"/>
    <col min="7" max="7" width="24.44140625" customWidth="1"/>
    <col min="8" max="8" width="23.77734375" customWidth="1"/>
    <col min="9" max="9" width="23.77734375" style="122" customWidth="1"/>
    <col min="10" max="10" width="9.109375" customWidth="1"/>
    <col min="11" max="11" width="10.109375" bestFit="1" customWidth="1"/>
    <col min="12" max="12" width="22" customWidth="1"/>
    <col min="15" max="15" width="10.33203125" bestFit="1" customWidth="1"/>
  </cols>
  <sheetData>
    <row r="1" spans="1:11" ht="45.9" customHeight="1" x14ac:dyDescent="0.3">
      <c r="A1" s="323" t="s">
        <v>134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1" ht="24.75" customHeight="1" x14ac:dyDescent="0.3">
      <c r="A2" s="323" t="s">
        <v>136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11" ht="30" customHeight="1" x14ac:dyDescent="0.3">
      <c r="A3" s="323" t="s">
        <v>16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</row>
    <row r="4" spans="1:11" ht="17.399999999999999" x14ac:dyDescent="0.3">
      <c r="A4" s="120"/>
      <c r="B4" s="120"/>
      <c r="C4" s="120"/>
      <c r="D4" s="120"/>
      <c r="E4" s="120"/>
      <c r="F4" s="120"/>
      <c r="G4" s="120"/>
      <c r="H4" s="205"/>
      <c r="I4" s="121"/>
      <c r="J4" s="122"/>
      <c r="K4" s="122"/>
    </row>
    <row r="5" spans="1:11" ht="18" customHeight="1" x14ac:dyDescent="0.3">
      <c r="A5" s="361" t="s">
        <v>111</v>
      </c>
      <c r="B5" s="361"/>
      <c r="C5" s="361"/>
      <c r="D5" s="361"/>
      <c r="E5" s="361"/>
      <c r="F5" s="361"/>
      <c r="G5" s="361"/>
      <c r="H5" s="361"/>
      <c r="I5" s="361"/>
      <c r="J5" s="361"/>
      <c r="K5" s="361"/>
    </row>
    <row r="6" spans="1:11" ht="17.399999999999999" x14ac:dyDescent="0.3">
      <c r="A6" s="120"/>
      <c r="B6" s="120"/>
      <c r="C6" s="120"/>
      <c r="D6" s="120"/>
      <c r="E6" s="120"/>
      <c r="F6" s="120"/>
      <c r="G6" s="120"/>
      <c r="H6" s="205"/>
      <c r="I6" s="121"/>
      <c r="J6" s="122"/>
      <c r="K6" s="122"/>
    </row>
    <row r="7" spans="1:11" ht="15.6" customHeight="1" x14ac:dyDescent="0.3">
      <c r="A7" s="361" t="s">
        <v>1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</row>
    <row r="8" spans="1:11" ht="17.399999999999999" x14ac:dyDescent="0.3">
      <c r="A8" s="120"/>
      <c r="B8" s="120"/>
      <c r="C8" s="120"/>
      <c r="D8" s="120"/>
      <c r="E8" s="120"/>
      <c r="F8" s="120"/>
      <c r="G8" s="120"/>
      <c r="H8" s="205"/>
      <c r="I8" s="121"/>
      <c r="J8" s="122"/>
      <c r="K8" s="122"/>
    </row>
    <row r="9" spans="1:11" s="22" customFormat="1" ht="29.4" customHeight="1" x14ac:dyDescent="0.3">
      <c r="A9" s="362" t="s">
        <v>13</v>
      </c>
      <c r="B9" s="363"/>
      <c r="C9" s="363"/>
      <c r="D9" s="364"/>
      <c r="E9" s="171" t="s">
        <v>4</v>
      </c>
      <c r="F9" s="170" t="s">
        <v>127</v>
      </c>
      <c r="G9" s="172" t="s">
        <v>91</v>
      </c>
      <c r="H9" s="172" t="s">
        <v>92</v>
      </c>
      <c r="I9" s="172" t="s">
        <v>128</v>
      </c>
      <c r="J9" s="172" t="s">
        <v>93</v>
      </c>
      <c r="K9" s="172" t="s">
        <v>94</v>
      </c>
    </row>
    <row r="10" spans="1:11" ht="26.4" x14ac:dyDescent="0.3">
      <c r="A10" s="358">
        <v>1</v>
      </c>
      <c r="B10" s="359"/>
      <c r="C10" s="359"/>
      <c r="D10" s="359"/>
      <c r="E10" s="360"/>
      <c r="F10" s="117">
        <v>2</v>
      </c>
      <c r="G10" s="117">
        <v>3</v>
      </c>
      <c r="H10" s="117">
        <v>4</v>
      </c>
      <c r="I10" s="117">
        <v>5</v>
      </c>
      <c r="J10" s="118" t="s">
        <v>84</v>
      </c>
      <c r="K10" s="119" t="s">
        <v>119</v>
      </c>
    </row>
    <row r="11" spans="1:11" s="43" customFormat="1" ht="15.75" customHeight="1" x14ac:dyDescent="0.3">
      <c r="A11" s="189">
        <v>6</v>
      </c>
      <c r="B11" s="189"/>
      <c r="C11" s="190"/>
      <c r="D11" s="190"/>
      <c r="E11" s="131" t="s">
        <v>5</v>
      </c>
      <c r="F11" s="192">
        <f>(F12+F21+F25+F31)</f>
        <v>472573.77</v>
      </c>
      <c r="G11" s="191">
        <f>(G12+G21+G25+G31)</f>
        <v>602097</v>
      </c>
      <c r="H11" s="192">
        <f>SUM(H12,H21,H25,H31)</f>
        <v>0</v>
      </c>
      <c r="I11" s="192">
        <f>SUM(I12,I21,I25,I31)</f>
        <v>570726.19000000006</v>
      </c>
      <c r="J11" s="209">
        <f>I11/F11*100</f>
        <v>120.7697562223989</v>
      </c>
      <c r="K11" s="210">
        <f>I11/G11*100</f>
        <v>94.789741520054079</v>
      </c>
    </row>
    <row r="12" spans="1:11" s="44" customFormat="1" ht="26.4" x14ac:dyDescent="0.3">
      <c r="A12" s="109"/>
      <c r="B12" s="109">
        <v>63</v>
      </c>
      <c r="C12" s="113"/>
      <c r="D12" s="113"/>
      <c r="E12" s="109" t="s">
        <v>23</v>
      </c>
      <c r="F12" s="24">
        <f>SUM(F13,F14,F15,F16,F19)</f>
        <v>446401.65</v>
      </c>
      <c r="G12" s="24">
        <f>SUM(G17:G18)</f>
        <v>571104</v>
      </c>
      <c r="H12" s="24">
        <v>0</v>
      </c>
      <c r="I12" s="24">
        <f>SUM(I13:I15,I16,I19)</f>
        <v>535278.76</v>
      </c>
      <c r="J12" s="223">
        <f t="shared" ref="J12:J16" si="0">I12/F12*100</f>
        <v>119.90967327293704</v>
      </c>
      <c r="K12" s="211">
        <f t="shared" ref="K12:K23" si="1">I12/G12*100</f>
        <v>93.727019947330078</v>
      </c>
    </row>
    <row r="13" spans="1:11" s="22" customFormat="1" ht="17.399999999999999" customHeight="1" x14ac:dyDescent="0.3">
      <c r="A13" s="95"/>
      <c r="B13" s="96"/>
      <c r="C13" s="96">
        <v>631</v>
      </c>
      <c r="D13" s="96"/>
      <c r="E13" s="97" t="s">
        <v>137</v>
      </c>
      <c r="F13" s="153">
        <v>0</v>
      </c>
      <c r="G13" s="134">
        <v>0</v>
      </c>
      <c r="H13" s="134"/>
      <c r="I13" s="149">
        <v>0</v>
      </c>
      <c r="J13" s="215">
        <v>0</v>
      </c>
      <c r="K13" s="216">
        <v>0</v>
      </c>
    </row>
    <row r="14" spans="1:11" s="22" customFormat="1" ht="26.4" customHeight="1" x14ac:dyDescent="0.3">
      <c r="A14" s="95"/>
      <c r="B14" s="96"/>
      <c r="C14" s="96">
        <v>632</v>
      </c>
      <c r="D14" s="96"/>
      <c r="E14" s="99" t="s">
        <v>138</v>
      </c>
      <c r="F14" s="153">
        <v>0</v>
      </c>
      <c r="G14" s="134">
        <v>0</v>
      </c>
      <c r="H14" s="134"/>
      <c r="I14" s="149">
        <v>0</v>
      </c>
      <c r="J14" s="215">
        <v>0</v>
      </c>
      <c r="K14" s="216">
        <v>0</v>
      </c>
    </row>
    <row r="15" spans="1:11" s="22" customFormat="1" ht="26.4" x14ac:dyDescent="0.3">
      <c r="A15" s="97"/>
      <c r="B15" s="97"/>
      <c r="C15" s="98">
        <v>633</v>
      </c>
      <c r="D15" s="98"/>
      <c r="E15" s="99" t="s">
        <v>139</v>
      </c>
      <c r="F15" s="153">
        <v>0</v>
      </c>
      <c r="G15" s="150">
        <v>0</v>
      </c>
      <c r="H15" s="150"/>
      <c r="I15" s="150">
        <v>0</v>
      </c>
      <c r="J15" s="215">
        <v>0</v>
      </c>
      <c r="K15" s="216">
        <v>0</v>
      </c>
    </row>
    <row r="16" spans="1:11" s="22" customFormat="1" ht="26.4" x14ac:dyDescent="0.3">
      <c r="A16" s="98"/>
      <c r="B16" s="98"/>
      <c r="C16" s="98">
        <v>636</v>
      </c>
      <c r="D16" s="98"/>
      <c r="E16" s="100" t="s">
        <v>140</v>
      </c>
      <c r="F16" s="153">
        <f>SUM(F17:F18)</f>
        <v>446278.51</v>
      </c>
      <c r="G16" s="149">
        <f>SUM(G17:G18)</f>
        <v>571104</v>
      </c>
      <c r="H16" s="149"/>
      <c r="I16" s="149">
        <f>SUM(I17:I18)</f>
        <v>535278.76</v>
      </c>
      <c r="J16" s="215">
        <f t="shared" si="0"/>
        <v>119.94275951131952</v>
      </c>
      <c r="K16" s="216">
        <f t="shared" si="1"/>
        <v>93.727019947330078</v>
      </c>
    </row>
    <row r="17" spans="1:11" s="22" customFormat="1" ht="26.4" x14ac:dyDescent="0.3">
      <c r="A17" s="98"/>
      <c r="B17" s="98"/>
      <c r="C17" s="98"/>
      <c r="D17" s="98">
        <v>6361</v>
      </c>
      <c r="E17" s="100" t="s">
        <v>141</v>
      </c>
      <c r="F17" s="153">
        <v>445220</v>
      </c>
      <c r="G17" s="149">
        <v>565064</v>
      </c>
      <c r="H17" s="149"/>
      <c r="I17" s="149">
        <v>529569.56000000006</v>
      </c>
      <c r="J17" s="215">
        <f>I17/F17*100</f>
        <v>118.94559094380308</v>
      </c>
      <c r="K17" s="216">
        <f t="shared" si="1"/>
        <v>93.718509761726111</v>
      </c>
    </row>
    <row r="18" spans="1:11" s="22" customFormat="1" ht="26.4" x14ac:dyDescent="0.3">
      <c r="A18" s="98"/>
      <c r="B18" s="98"/>
      <c r="C18" s="98"/>
      <c r="D18" s="98">
        <v>6362</v>
      </c>
      <c r="E18" s="100" t="s">
        <v>142</v>
      </c>
      <c r="F18" s="153">
        <v>1058.51</v>
      </c>
      <c r="G18" s="149">
        <v>6040</v>
      </c>
      <c r="H18" s="149"/>
      <c r="I18" s="149">
        <v>5709.2</v>
      </c>
      <c r="J18" s="215">
        <f>I18/F18*100</f>
        <v>539.36193328357786</v>
      </c>
      <c r="K18" s="216">
        <f t="shared" si="1"/>
        <v>94.523178807947019</v>
      </c>
    </row>
    <row r="19" spans="1:11" s="22" customFormat="1" ht="16.8" customHeight="1" x14ac:dyDescent="0.3">
      <c r="A19" s="46"/>
      <c r="B19" s="46"/>
      <c r="C19" s="98">
        <v>638</v>
      </c>
      <c r="D19" s="98"/>
      <c r="E19" s="98" t="s">
        <v>143</v>
      </c>
      <c r="F19" s="154">
        <v>123.14</v>
      </c>
      <c r="G19" s="149">
        <v>0</v>
      </c>
      <c r="H19" s="149"/>
      <c r="I19" s="149">
        <v>0</v>
      </c>
      <c r="J19" s="215">
        <v>0</v>
      </c>
      <c r="K19" s="216">
        <v>0</v>
      </c>
    </row>
    <row r="20" spans="1:11" s="22" customFormat="1" ht="16.8" customHeight="1" x14ac:dyDescent="0.3">
      <c r="A20" s="46"/>
      <c r="B20" s="46"/>
      <c r="C20" s="98"/>
      <c r="D20" s="98">
        <v>6381</v>
      </c>
      <c r="E20" s="100" t="s">
        <v>144</v>
      </c>
      <c r="F20" s="154">
        <v>123.14</v>
      </c>
      <c r="G20" s="149">
        <v>0</v>
      </c>
      <c r="H20" s="149"/>
      <c r="I20" s="149">
        <v>0</v>
      </c>
      <c r="J20" s="215">
        <v>0</v>
      </c>
      <c r="K20" s="216">
        <v>0</v>
      </c>
    </row>
    <row r="21" spans="1:11" s="44" customFormat="1" ht="39.6" x14ac:dyDescent="0.3">
      <c r="A21" s="102"/>
      <c r="B21" s="102">
        <v>65</v>
      </c>
      <c r="C21" s="103"/>
      <c r="D21" s="103"/>
      <c r="E21" s="101" t="s">
        <v>27</v>
      </c>
      <c r="F21" s="182">
        <f>SUM(F22)</f>
        <v>1014.53</v>
      </c>
      <c r="G21" s="24">
        <v>500</v>
      </c>
      <c r="H21" s="24">
        <f>SUM(H22)</f>
        <v>0</v>
      </c>
      <c r="I21" s="24">
        <f>SUM(I22)</f>
        <v>4083.31</v>
      </c>
      <c r="J21" s="212">
        <f t="shared" ref="J21:J30" si="2">I21/F21*100</f>
        <v>402.4829231269652</v>
      </c>
      <c r="K21" s="211">
        <f t="shared" si="1"/>
        <v>816.66200000000003</v>
      </c>
    </row>
    <row r="22" spans="1:11" s="22" customFormat="1" x14ac:dyDescent="0.3">
      <c r="A22" s="97"/>
      <c r="B22" s="97"/>
      <c r="C22" s="98">
        <v>652</v>
      </c>
      <c r="D22" s="98"/>
      <c r="E22" s="104" t="s">
        <v>145</v>
      </c>
      <c r="F22" s="155">
        <f>SUM(F23)</f>
        <v>1014.53</v>
      </c>
      <c r="G22" s="150">
        <v>500</v>
      </c>
      <c r="H22" s="150"/>
      <c r="I22" s="150">
        <f>SUM(I23)</f>
        <v>4083.31</v>
      </c>
      <c r="J22" s="217">
        <f t="shared" si="2"/>
        <v>402.4829231269652</v>
      </c>
      <c r="K22" s="216">
        <f t="shared" si="1"/>
        <v>816.66200000000003</v>
      </c>
    </row>
    <row r="23" spans="1:11" s="22" customFormat="1" x14ac:dyDescent="0.3">
      <c r="A23" s="98"/>
      <c r="B23" s="98"/>
      <c r="C23" s="98"/>
      <c r="D23" s="98">
        <v>6526</v>
      </c>
      <c r="E23" s="105" t="s">
        <v>146</v>
      </c>
      <c r="F23" s="155">
        <v>1014.53</v>
      </c>
      <c r="G23" s="149">
        <v>500</v>
      </c>
      <c r="H23" s="149"/>
      <c r="I23" s="149">
        <v>4083.31</v>
      </c>
      <c r="J23" s="217">
        <f t="shared" si="2"/>
        <v>402.4829231269652</v>
      </c>
      <c r="K23" s="216">
        <f t="shared" si="1"/>
        <v>816.66200000000003</v>
      </c>
    </row>
    <row r="24" spans="1:11" s="22" customFormat="1" x14ac:dyDescent="0.3">
      <c r="A24" s="98"/>
      <c r="B24" s="98"/>
      <c r="C24" s="106"/>
      <c r="D24" s="106"/>
      <c r="E24" s="105"/>
      <c r="F24" s="155"/>
      <c r="G24" s="48"/>
      <c r="H24" s="149"/>
      <c r="I24" s="149"/>
      <c r="J24" s="213"/>
      <c r="K24" s="214"/>
    </row>
    <row r="25" spans="1:11" s="44" customFormat="1" ht="26.4" x14ac:dyDescent="0.3">
      <c r="A25" s="102"/>
      <c r="B25" s="102">
        <v>66</v>
      </c>
      <c r="C25" s="103"/>
      <c r="D25" s="49"/>
      <c r="E25" s="101" t="s">
        <v>28</v>
      </c>
      <c r="F25" s="182">
        <f>SUM(F26,F29)</f>
        <v>184.43</v>
      </c>
      <c r="G25" s="24">
        <f>SUM(G26,G29)</f>
        <v>5493</v>
      </c>
      <c r="H25" s="24">
        <f>SUM(H26)</f>
        <v>0</v>
      </c>
      <c r="I25" s="24">
        <f>SUM(I26,I29)</f>
        <v>4200.18</v>
      </c>
      <c r="J25" s="212">
        <f t="shared" si="2"/>
        <v>2277.3843734750312</v>
      </c>
      <c r="K25" s="211">
        <f>I25/G25*100</f>
        <v>76.464227198252317</v>
      </c>
    </row>
    <row r="26" spans="1:11" s="22" customFormat="1" ht="26.4" x14ac:dyDescent="0.3">
      <c r="A26" s="97"/>
      <c r="B26" s="107"/>
      <c r="C26" s="98">
        <v>661</v>
      </c>
      <c r="D26" s="108"/>
      <c r="E26" s="99" t="s">
        <v>147</v>
      </c>
      <c r="F26" s="153">
        <f>SUM(F27:F28)</f>
        <v>118.07000000000001</v>
      </c>
      <c r="G26" s="150">
        <v>53</v>
      </c>
      <c r="H26" s="150"/>
      <c r="I26" s="150">
        <f>SUM(I27:I28)</f>
        <v>53</v>
      </c>
      <c r="J26" s="217">
        <f t="shared" si="2"/>
        <v>44.888625391716772</v>
      </c>
      <c r="K26" s="216">
        <f t="shared" ref="K26:K30" si="3">I26/G26*100</f>
        <v>100</v>
      </c>
    </row>
    <row r="27" spans="1:11" s="22" customFormat="1" x14ac:dyDescent="0.3">
      <c r="A27" s="98"/>
      <c r="B27" s="108"/>
      <c r="C27" s="98"/>
      <c r="D27" s="98">
        <v>6614</v>
      </c>
      <c r="E27" s="100" t="s">
        <v>148</v>
      </c>
      <c r="F27" s="153">
        <v>97.68</v>
      </c>
      <c r="G27" s="149">
        <v>53</v>
      </c>
      <c r="H27" s="149"/>
      <c r="I27" s="149">
        <v>53</v>
      </c>
      <c r="J27" s="217">
        <f t="shared" si="2"/>
        <v>54.258804258804247</v>
      </c>
      <c r="K27" s="216">
        <f t="shared" si="3"/>
        <v>100</v>
      </c>
    </row>
    <row r="28" spans="1:11" s="22" customFormat="1" x14ac:dyDescent="0.3">
      <c r="A28" s="98"/>
      <c r="B28" s="108"/>
      <c r="C28" s="108"/>
      <c r="D28" s="98">
        <v>6615</v>
      </c>
      <c r="E28" s="98" t="s">
        <v>149</v>
      </c>
      <c r="F28" s="153">
        <v>20.39</v>
      </c>
      <c r="G28" s="149">
        <v>0</v>
      </c>
      <c r="H28" s="149"/>
      <c r="I28" s="149">
        <v>0</v>
      </c>
      <c r="J28" s="217">
        <f t="shared" si="2"/>
        <v>0</v>
      </c>
      <c r="K28" s="216">
        <v>0</v>
      </c>
    </row>
    <row r="29" spans="1:11" s="22" customFormat="1" x14ac:dyDescent="0.3">
      <c r="A29" s="98"/>
      <c r="B29" s="108"/>
      <c r="C29" s="108">
        <v>663</v>
      </c>
      <c r="D29" s="98"/>
      <c r="E29" s="98" t="s">
        <v>81</v>
      </c>
      <c r="F29" s="153">
        <v>66.36</v>
      </c>
      <c r="G29" s="149">
        <f>G30</f>
        <v>5440</v>
      </c>
      <c r="H29" s="149"/>
      <c r="I29" s="149">
        <f>SUM(I30)</f>
        <v>4147.18</v>
      </c>
      <c r="J29" s="217">
        <f t="shared" si="2"/>
        <v>6249.5177817962631</v>
      </c>
      <c r="K29" s="216">
        <f t="shared" si="3"/>
        <v>76.234926470588235</v>
      </c>
    </row>
    <row r="30" spans="1:11" s="22" customFormat="1" x14ac:dyDescent="0.3">
      <c r="A30" s="98"/>
      <c r="B30" s="108"/>
      <c r="C30" s="108"/>
      <c r="D30" s="98">
        <v>6631</v>
      </c>
      <c r="E30" s="98" t="s">
        <v>74</v>
      </c>
      <c r="F30" s="153">
        <v>66.36</v>
      </c>
      <c r="G30" s="149">
        <v>5440</v>
      </c>
      <c r="H30" s="149"/>
      <c r="I30" s="149">
        <v>4147.18</v>
      </c>
      <c r="J30" s="217">
        <f t="shared" si="2"/>
        <v>6249.5177817962631</v>
      </c>
      <c r="K30" s="216">
        <f t="shared" si="3"/>
        <v>76.234926470588235</v>
      </c>
    </row>
    <row r="31" spans="1:11" s="44" customFormat="1" ht="26.4" x14ac:dyDescent="0.3">
      <c r="A31" s="102"/>
      <c r="B31" s="102">
        <v>67</v>
      </c>
      <c r="C31" s="103"/>
      <c r="D31" s="103"/>
      <c r="E31" s="109" t="s">
        <v>24</v>
      </c>
      <c r="F31" s="183">
        <f>SUM(F32)</f>
        <v>24973.16</v>
      </c>
      <c r="G31" s="24">
        <f>SUM(G32)</f>
        <v>25000</v>
      </c>
      <c r="H31" s="24">
        <f>SUM(H32)</f>
        <v>0</v>
      </c>
      <c r="I31" s="24">
        <f>SUM(I32)</f>
        <v>27163.94</v>
      </c>
      <c r="J31" s="212">
        <f>I31/F31*100</f>
        <v>108.77253819700829</v>
      </c>
      <c r="K31" s="211">
        <f>I31/G31*100</f>
        <v>108.65575999999999</v>
      </c>
    </row>
    <row r="32" spans="1:11" s="22" customFormat="1" ht="26.4" x14ac:dyDescent="0.3">
      <c r="A32" s="97"/>
      <c r="B32" s="97"/>
      <c r="C32" s="98">
        <v>671</v>
      </c>
      <c r="D32" s="98"/>
      <c r="E32" s="99" t="s">
        <v>150</v>
      </c>
      <c r="F32" s="155">
        <f>SUM(F33:F34)</f>
        <v>24973.16</v>
      </c>
      <c r="G32" s="150">
        <v>25000</v>
      </c>
      <c r="H32" s="150"/>
      <c r="I32" s="150">
        <f>SUM(I33:I34)</f>
        <v>27163.94</v>
      </c>
      <c r="J32" s="217">
        <f t="shared" ref="J32:J33" si="4">I32/F32*100</f>
        <v>108.77253819700829</v>
      </c>
      <c r="K32" s="216">
        <f t="shared" ref="K32:K33" si="5">I32/G32*100</f>
        <v>108.65575999999999</v>
      </c>
    </row>
    <row r="33" spans="1:12" s="22" customFormat="1" ht="26.4" x14ac:dyDescent="0.3">
      <c r="A33" s="98"/>
      <c r="B33" s="98"/>
      <c r="C33" s="98"/>
      <c r="D33" s="98">
        <v>6711</v>
      </c>
      <c r="E33" s="100" t="s">
        <v>151</v>
      </c>
      <c r="F33" s="155">
        <v>24973.16</v>
      </c>
      <c r="G33" s="149">
        <v>25000</v>
      </c>
      <c r="H33" s="149"/>
      <c r="I33" s="149">
        <v>27163.94</v>
      </c>
      <c r="J33" s="217">
        <f t="shared" si="4"/>
        <v>108.77253819700829</v>
      </c>
      <c r="K33" s="216">
        <f t="shared" si="5"/>
        <v>108.65575999999999</v>
      </c>
    </row>
    <row r="34" spans="1:12" s="22" customFormat="1" ht="26.4" x14ac:dyDescent="0.3">
      <c r="A34" s="98"/>
      <c r="B34" s="98"/>
      <c r="C34" s="98"/>
      <c r="D34" s="98">
        <v>6712</v>
      </c>
      <c r="E34" s="100" t="s">
        <v>152</v>
      </c>
      <c r="F34" s="155">
        <v>0</v>
      </c>
      <c r="G34" s="149"/>
      <c r="H34" s="149"/>
      <c r="I34" s="149">
        <v>0</v>
      </c>
      <c r="J34" s="217">
        <v>0</v>
      </c>
      <c r="K34" s="216">
        <v>0</v>
      </c>
    </row>
    <row r="35" spans="1:12" s="43" customFormat="1" x14ac:dyDescent="0.3">
      <c r="A35" s="110">
        <v>7</v>
      </c>
      <c r="B35" s="110"/>
      <c r="C35" s="111"/>
      <c r="D35" s="111"/>
      <c r="E35" s="112" t="s">
        <v>7</v>
      </c>
      <c r="F35" s="156">
        <v>0</v>
      </c>
      <c r="G35" s="173"/>
      <c r="H35" s="173"/>
      <c r="I35" s="173">
        <v>0</v>
      </c>
      <c r="J35" s="217">
        <v>0</v>
      </c>
      <c r="K35" s="216">
        <v>0</v>
      </c>
    </row>
    <row r="36" spans="1:12" s="44" customFormat="1" ht="26.4" x14ac:dyDescent="0.3">
      <c r="A36" s="109"/>
      <c r="B36" s="109">
        <v>72</v>
      </c>
      <c r="C36" s="113"/>
      <c r="D36" s="113"/>
      <c r="E36" s="114" t="s">
        <v>22</v>
      </c>
      <c r="F36" s="183">
        <v>0</v>
      </c>
      <c r="G36" s="23"/>
      <c r="H36" s="26"/>
      <c r="I36" s="184">
        <v>0</v>
      </c>
      <c r="J36" s="212"/>
      <c r="K36" s="211"/>
    </row>
    <row r="37" spans="1:12" s="22" customFormat="1" x14ac:dyDescent="0.3">
      <c r="A37" s="115"/>
      <c r="B37" s="115"/>
      <c r="C37" s="116"/>
      <c r="D37" s="116"/>
      <c r="E37" s="97"/>
      <c r="F37" s="157"/>
      <c r="G37" s="50"/>
      <c r="H37" s="206"/>
      <c r="I37" s="174"/>
      <c r="J37" s="42"/>
      <c r="K37" s="53"/>
    </row>
    <row r="38" spans="1:12" s="123" customFormat="1" x14ac:dyDescent="0.3">
      <c r="A38" s="54"/>
      <c r="B38" s="54"/>
      <c r="C38" s="54"/>
      <c r="D38" s="54"/>
      <c r="E38" s="55"/>
      <c r="F38" s="55"/>
      <c r="G38" s="56"/>
      <c r="H38" s="207"/>
      <c r="I38" s="57"/>
    </row>
    <row r="39" spans="1:12" s="123" customFormat="1" ht="15.75" customHeight="1" x14ac:dyDescent="0.3">
      <c r="A39" s="357" t="s">
        <v>8</v>
      </c>
      <c r="B39" s="357"/>
      <c r="C39" s="357"/>
      <c r="D39" s="357"/>
      <c r="E39" s="357"/>
      <c r="F39" s="357"/>
      <c r="G39" s="357"/>
      <c r="H39" s="357"/>
      <c r="I39" s="357"/>
    </row>
    <row r="40" spans="1:12" s="123" customFormat="1" ht="17.399999999999999" x14ac:dyDescent="0.3">
      <c r="A40" s="124"/>
      <c r="B40" s="124"/>
      <c r="C40" s="124"/>
      <c r="D40" s="124"/>
      <c r="E40" s="124"/>
      <c r="F40" s="124"/>
      <c r="G40" s="124"/>
      <c r="H40" s="205"/>
      <c r="I40" s="125"/>
    </row>
    <row r="41" spans="1:12" s="22" customFormat="1" ht="33.6" customHeight="1" x14ac:dyDescent="0.3">
      <c r="A41" s="365" t="s">
        <v>13</v>
      </c>
      <c r="B41" s="366"/>
      <c r="C41" s="366"/>
      <c r="D41" s="367"/>
      <c r="E41" s="171" t="s">
        <v>9</v>
      </c>
      <c r="F41" s="170" t="s">
        <v>127</v>
      </c>
      <c r="G41" s="172" t="s">
        <v>91</v>
      </c>
      <c r="H41" s="172" t="s">
        <v>92</v>
      </c>
      <c r="I41" s="172" t="s">
        <v>129</v>
      </c>
      <c r="J41" s="172" t="s">
        <v>93</v>
      </c>
      <c r="K41" s="172" t="s">
        <v>94</v>
      </c>
    </row>
    <row r="42" spans="1:12" s="22" customFormat="1" ht="26.4" x14ac:dyDescent="0.3">
      <c r="A42" s="358">
        <v>1</v>
      </c>
      <c r="B42" s="359"/>
      <c r="C42" s="359"/>
      <c r="D42" s="359"/>
      <c r="E42" s="360"/>
      <c r="F42" s="117">
        <v>2</v>
      </c>
      <c r="G42" s="117">
        <v>3</v>
      </c>
      <c r="H42" s="117">
        <v>4</v>
      </c>
      <c r="I42" s="117">
        <v>5</v>
      </c>
      <c r="J42" s="118" t="s">
        <v>84</v>
      </c>
      <c r="K42" s="119" t="s">
        <v>119</v>
      </c>
    </row>
    <row r="43" spans="1:12" s="22" customFormat="1" x14ac:dyDescent="0.3">
      <c r="A43" s="354" t="s">
        <v>110</v>
      </c>
      <c r="B43" s="355"/>
      <c r="C43" s="356"/>
      <c r="D43" s="356"/>
      <c r="E43" s="151"/>
      <c r="F43" s="158">
        <f>SUM(F44,F93)</f>
        <v>494312.08</v>
      </c>
      <c r="G43" s="208">
        <f>SUM(G44,G93)</f>
        <v>602097</v>
      </c>
      <c r="H43" s="208">
        <f>SUM(H44,H93)</f>
        <v>0</v>
      </c>
      <c r="I43" s="175">
        <f>SUM(I44,I93)</f>
        <v>575729.75</v>
      </c>
      <c r="J43" s="12">
        <f>I43/F43*100</f>
        <v>116.47090437280028</v>
      </c>
      <c r="K43" s="218">
        <f>I43/G43*100</f>
        <v>95.620763763978232</v>
      </c>
    </row>
    <row r="44" spans="1:12" s="43" customFormat="1" ht="15.75" customHeight="1" x14ac:dyDescent="0.3">
      <c r="A44" s="193">
        <v>3</v>
      </c>
      <c r="B44" s="193"/>
      <c r="C44" s="194"/>
      <c r="D44" s="194"/>
      <c r="E44" s="109" t="s">
        <v>10</v>
      </c>
      <c r="F44" s="195">
        <f>SUM(F45,F55,F85,F90)</f>
        <v>478817.07</v>
      </c>
      <c r="G44" s="196">
        <f>SUM(G45,G55,G85,G90)</f>
        <v>595092</v>
      </c>
      <c r="H44" s="204">
        <f>SUM(H45,H55,H85,H90)</f>
        <v>0</v>
      </c>
      <c r="I44" s="196">
        <f>SUM(I45,I55,I85,I90)</f>
        <v>568541.42000000004</v>
      </c>
      <c r="J44" s="13">
        <f t="shared" ref="J44:J54" si="6">I44/F44*100</f>
        <v>118.73875340325691</v>
      </c>
      <c r="K44" s="219">
        <f t="shared" ref="K44:K52" si="7">I44/G44*100</f>
        <v>95.538407506738466</v>
      </c>
    </row>
    <row r="45" spans="1:12" s="44" customFormat="1" ht="15.75" customHeight="1" x14ac:dyDescent="0.3">
      <c r="A45" s="109"/>
      <c r="B45" s="109">
        <v>31</v>
      </c>
      <c r="C45" s="113"/>
      <c r="D45" s="113"/>
      <c r="E45" s="109" t="s">
        <v>11</v>
      </c>
      <c r="F45" s="186">
        <f>SUM(F46,F50,F52)</f>
        <v>423645.12</v>
      </c>
      <c r="G45" s="24">
        <f>SUM(G46:G53)</f>
        <v>526771</v>
      </c>
      <c r="H45" s="24">
        <v>0</v>
      </c>
      <c r="I45" s="187">
        <f>SUM(I46,I50,I52)</f>
        <v>497177.85</v>
      </c>
      <c r="J45" s="13">
        <f t="shared" si="6"/>
        <v>117.35715260924049</v>
      </c>
      <c r="K45" s="219">
        <f t="shared" si="7"/>
        <v>94.382160369496418</v>
      </c>
    </row>
    <row r="46" spans="1:12" s="44" customFormat="1" ht="15.75" customHeight="1" x14ac:dyDescent="0.3">
      <c r="A46" s="60"/>
      <c r="B46" s="60"/>
      <c r="C46" s="128">
        <v>311</v>
      </c>
      <c r="D46" s="128"/>
      <c r="E46" s="129" t="s">
        <v>43</v>
      </c>
      <c r="F46" s="159">
        <f>SUM(F47:F49)</f>
        <v>347646.71</v>
      </c>
      <c r="G46" s="25">
        <v>436700</v>
      </c>
      <c r="H46" s="25"/>
      <c r="I46" s="176">
        <f>SUM(I47:I49)</f>
        <v>410997.58999999997</v>
      </c>
      <c r="J46" s="12">
        <f t="shared" si="6"/>
        <v>118.22277564484931</v>
      </c>
      <c r="K46" s="218">
        <f t="shared" si="7"/>
        <v>94.114401190748794</v>
      </c>
    </row>
    <row r="47" spans="1:12" s="22" customFormat="1" ht="15.75" customHeight="1" x14ac:dyDescent="0.3">
      <c r="A47" s="60"/>
      <c r="B47" s="61"/>
      <c r="C47" s="126"/>
      <c r="D47" s="126">
        <v>3111</v>
      </c>
      <c r="E47" s="115" t="s">
        <v>44</v>
      </c>
      <c r="F47" s="160">
        <v>344455.15</v>
      </c>
      <c r="G47" s="127"/>
      <c r="H47" s="127"/>
      <c r="I47" s="177">
        <v>405798.55</v>
      </c>
      <c r="J47" s="12">
        <f t="shared" si="6"/>
        <v>117.80882068391196</v>
      </c>
      <c r="K47" s="218"/>
    </row>
    <row r="48" spans="1:12" s="22" customFormat="1" ht="15.75" customHeight="1" x14ac:dyDescent="0.3">
      <c r="A48" s="60"/>
      <c r="B48" s="61"/>
      <c r="C48" s="126"/>
      <c r="D48" s="126">
        <v>3113</v>
      </c>
      <c r="E48" s="130" t="s">
        <v>45</v>
      </c>
      <c r="F48" s="160">
        <v>2428.89</v>
      </c>
      <c r="G48" s="127"/>
      <c r="H48" s="127"/>
      <c r="I48" s="177">
        <v>3977.19</v>
      </c>
      <c r="J48" s="12">
        <f t="shared" si="6"/>
        <v>163.74516754566901</v>
      </c>
      <c r="K48" s="218"/>
      <c r="L48" s="64"/>
    </row>
    <row r="49" spans="1:11" s="22" customFormat="1" ht="15.75" customHeight="1" x14ac:dyDescent="0.3">
      <c r="A49" s="60"/>
      <c r="B49" s="61"/>
      <c r="C49" s="126"/>
      <c r="D49" s="126">
        <v>3114</v>
      </c>
      <c r="E49" s="130" t="s">
        <v>46</v>
      </c>
      <c r="F49" s="160">
        <v>762.67</v>
      </c>
      <c r="G49" s="127"/>
      <c r="H49" s="127"/>
      <c r="I49" s="177">
        <v>1221.8499999999999</v>
      </c>
      <c r="J49" s="12">
        <f t="shared" si="6"/>
        <v>160.20690469010188</v>
      </c>
      <c r="K49" s="218"/>
    </row>
    <row r="50" spans="1:11" s="44" customFormat="1" ht="15.75" customHeight="1" x14ac:dyDescent="0.3">
      <c r="A50" s="128"/>
      <c r="B50" s="128"/>
      <c r="C50" s="128">
        <v>312</v>
      </c>
      <c r="D50" s="128"/>
      <c r="E50" s="129" t="s">
        <v>47</v>
      </c>
      <c r="F50" s="159">
        <f>SUM(F51)</f>
        <v>18627.32</v>
      </c>
      <c r="G50" s="25">
        <v>15000</v>
      </c>
      <c r="H50" s="25"/>
      <c r="I50" s="176">
        <f>SUM(I51)</f>
        <v>18336.43</v>
      </c>
      <c r="J50" s="12">
        <f t="shared" si="6"/>
        <v>98.438369019268478</v>
      </c>
      <c r="K50" s="218">
        <f t="shared" si="7"/>
        <v>122.24286666666666</v>
      </c>
    </row>
    <row r="51" spans="1:11" s="22" customFormat="1" ht="15.75" customHeight="1" x14ac:dyDescent="0.3">
      <c r="A51" s="128"/>
      <c r="B51" s="126"/>
      <c r="C51" s="126"/>
      <c r="D51" s="126">
        <v>3121</v>
      </c>
      <c r="E51" s="130" t="s">
        <v>47</v>
      </c>
      <c r="F51" s="160">
        <v>18627.32</v>
      </c>
      <c r="G51" s="127"/>
      <c r="H51" s="127"/>
      <c r="I51" s="177">
        <v>18336.43</v>
      </c>
      <c r="J51" s="12">
        <f t="shared" si="6"/>
        <v>98.438369019268478</v>
      </c>
      <c r="K51" s="218"/>
    </row>
    <row r="52" spans="1:11" s="44" customFormat="1" ht="15.75" customHeight="1" x14ac:dyDescent="0.3">
      <c r="A52" s="60"/>
      <c r="B52" s="128"/>
      <c r="C52" s="128">
        <v>313</v>
      </c>
      <c r="D52" s="128"/>
      <c r="E52" s="129" t="s">
        <v>48</v>
      </c>
      <c r="F52" s="159">
        <f>SUM(F53:F54)</f>
        <v>57371.09</v>
      </c>
      <c r="G52" s="25">
        <v>75071</v>
      </c>
      <c r="H52" s="25"/>
      <c r="I52" s="176">
        <f>SUM(I53,I54)</f>
        <v>67843.83</v>
      </c>
      <c r="J52" s="12">
        <f t="shared" si="6"/>
        <v>118.25438561477569</v>
      </c>
      <c r="K52" s="218">
        <f t="shared" si="7"/>
        <v>90.372887000306378</v>
      </c>
    </row>
    <row r="53" spans="1:11" s="22" customFormat="1" ht="24" customHeight="1" x14ac:dyDescent="0.3">
      <c r="A53" s="60"/>
      <c r="B53" s="126"/>
      <c r="C53" s="126"/>
      <c r="D53" s="126">
        <v>3132</v>
      </c>
      <c r="E53" s="130" t="s">
        <v>49</v>
      </c>
      <c r="F53" s="160">
        <v>57343.39</v>
      </c>
      <c r="G53" s="127"/>
      <c r="H53" s="127"/>
      <c r="I53" s="177">
        <v>67772.77</v>
      </c>
      <c r="J53" s="12">
        <f t="shared" si="6"/>
        <v>118.18758883979478</v>
      </c>
      <c r="K53" s="218"/>
    </row>
    <row r="54" spans="1:11" s="22" customFormat="1" ht="19.5" customHeight="1" x14ac:dyDescent="0.3">
      <c r="A54" s="60"/>
      <c r="B54" s="126"/>
      <c r="C54" s="126"/>
      <c r="D54" s="126">
        <v>3133</v>
      </c>
      <c r="E54" s="130" t="s">
        <v>120</v>
      </c>
      <c r="F54" s="160">
        <v>27.7</v>
      </c>
      <c r="G54" s="127"/>
      <c r="H54" s="127"/>
      <c r="I54" s="177">
        <v>71.06</v>
      </c>
      <c r="J54" s="12">
        <f t="shared" si="6"/>
        <v>256.53429602888087</v>
      </c>
      <c r="K54" s="218"/>
    </row>
    <row r="55" spans="1:11" s="44" customFormat="1" x14ac:dyDescent="0.3">
      <c r="A55" s="102"/>
      <c r="B55" s="102">
        <v>32</v>
      </c>
      <c r="C55" s="103"/>
      <c r="D55" s="103"/>
      <c r="E55" s="102" t="s">
        <v>18</v>
      </c>
      <c r="F55" s="198">
        <f>SUM(F56,F61,F68,F78)</f>
        <v>53848.19</v>
      </c>
      <c r="G55" s="24">
        <f>SUM(G56:G82)</f>
        <v>65496</v>
      </c>
      <c r="H55" s="24">
        <f>SUM(H56,H61,H68,H78)</f>
        <v>0</v>
      </c>
      <c r="I55" s="24">
        <f>SUM(I56,I61,I68,I78)</f>
        <v>68521.42</v>
      </c>
      <c r="J55" s="13">
        <f t="shared" ref="J55:J98" si="8">I55/G55*100</f>
        <v>104.61924392329303</v>
      </c>
      <c r="K55" s="13">
        <f t="shared" ref="K55:K98" si="9">I55/G55*100</f>
        <v>104.61924392329303</v>
      </c>
    </row>
    <row r="56" spans="1:11" s="44" customFormat="1" x14ac:dyDescent="0.3">
      <c r="A56" s="65"/>
      <c r="B56" s="133"/>
      <c r="C56" s="133">
        <v>321</v>
      </c>
      <c r="D56" s="133"/>
      <c r="E56" s="133" t="s">
        <v>37</v>
      </c>
      <c r="F56" s="161">
        <f>SUM(F57:F60)</f>
        <v>16197.01</v>
      </c>
      <c r="G56" s="25">
        <v>19758</v>
      </c>
      <c r="H56" s="25"/>
      <c r="I56" s="152">
        <f>SUM(I57:I60)</f>
        <v>17337.099999999999</v>
      </c>
      <c r="J56" s="221">
        <f t="shared" si="8"/>
        <v>87.747241623646104</v>
      </c>
      <c r="K56" s="221">
        <f t="shared" si="9"/>
        <v>87.747241623646104</v>
      </c>
    </row>
    <row r="57" spans="1:11" s="22" customFormat="1" x14ac:dyDescent="0.3">
      <c r="A57" s="66"/>
      <c r="B57" s="66"/>
      <c r="C57" s="66"/>
      <c r="D57" s="132">
        <v>3211</v>
      </c>
      <c r="E57" s="130" t="s">
        <v>38</v>
      </c>
      <c r="F57" s="162">
        <v>286.81</v>
      </c>
      <c r="G57" s="62"/>
      <c r="H57" s="127"/>
      <c r="I57" s="150">
        <v>273.19</v>
      </c>
      <c r="J57" s="221"/>
      <c r="K57" s="221"/>
    </row>
    <row r="58" spans="1:11" s="22" customFormat="1" ht="26.4" x14ac:dyDescent="0.3">
      <c r="A58" s="67"/>
      <c r="B58" s="67"/>
      <c r="C58" s="67"/>
      <c r="D58" s="132">
        <v>3212</v>
      </c>
      <c r="E58" s="130" t="s">
        <v>50</v>
      </c>
      <c r="F58" s="163">
        <v>15511.95</v>
      </c>
      <c r="G58" s="45"/>
      <c r="H58" s="134"/>
      <c r="I58" s="149">
        <v>16781.41</v>
      </c>
      <c r="J58" s="221"/>
      <c r="K58" s="221"/>
    </row>
    <row r="59" spans="1:11" s="22" customFormat="1" x14ac:dyDescent="0.3">
      <c r="A59" s="66"/>
      <c r="B59" s="66"/>
      <c r="C59" s="66"/>
      <c r="D59" s="132">
        <v>3213</v>
      </c>
      <c r="E59" s="130" t="s">
        <v>39</v>
      </c>
      <c r="F59" s="162">
        <v>377.86</v>
      </c>
      <c r="G59" s="62"/>
      <c r="H59" s="127"/>
      <c r="I59" s="178">
        <v>282.5</v>
      </c>
      <c r="J59" s="221"/>
      <c r="K59" s="221"/>
    </row>
    <row r="60" spans="1:11" s="22" customFormat="1" x14ac:dyDescent="0.3">
      <c r="A60" s="66"/>
      <c r="B60" s="66"/>
      <c r="C60" s="66"/>
      <c r="D60" s="132">
        <v>3214</v>
      </c>
      <c r="E60" s="130" t="s">
        <v>40</v>
      </c>
      <c r="F60" s="162">
        <v>20.39</v>
      </c>
      <c r="G60" s="62"/>
      <c r="H60" s="127"/>
      <c r="I60" s="178">
        <v>0</v>
      </c>
      <c r="J60" s="221"/>
      <c r="K60" s="221"/>
    </row>
    <row r="61" spans="1:11" s="44" customFormat="1" x14ac:dyDescent="0.3">
      <c r="A61" s="68"/>
      <c r="B61" s="68"/>
      <c r="C61" s="136">
        <v>322</v>
      </c>
      <c r="D61" s="137"/>
      <c r="E61" s="129" t="s">
        <v>41</v>
      </c>
      <c r="F61" s="164">
        <f>SUM(F62:F67)</f>
        <v>13401.640000000001</v>
      </c>
      <c r="G61" s="138">
        <v>18433</v>
      </c>
      <c r="H61" s="138"/>
      <c r="I61" s="147">
        <f>SUM(I62:I67)</f>
        <v>20406.37</v>
      </c>
      <c r="J61" s="221">
        <f t="shared" si="8"/>
        <v>110.70563662995714</v>
      </c>
      <c r="K61" s="221">
        <f t="shared" si="9"/>
        <v>110.70563662995714</v>
      </c>
    </row>
    <row r="62" spans="1:11" s="22" customFormat="1" x14ac:dyDescent="0.3">
      <c r="A62" s="67"/>
      <c r="B62" s="67"/>
      <c r="C62" s="67"/>
      <c r="D62" s="132">
        <v>3221</v>
      </c>
      <c r="E62" s="130" t="s">
        <v>51</v>
      </c>
      <c r="F62" s="163">
        <v>1903.6</v>
      </c>
      <c r="G62" s="134"/>
      <c r="H62" s="134"/>
      <c r="I62" s="179">
        <v>2355.91</v>
      </c>
      <c r="J62" s="221"/>
      <c r="K62" s="221"/>
    </row>
    <row r="63" spans="1:11" s="22" customFormat="1" x14ac:dyDescent="0.3">
      <c r="A63" s="67"/>
      <c r="B63" s="67"/>
      <c r="C63" s="67"/>
      <c r="D63" s="132">
        <v>3222</v>
      </c>
      <c r="E63" s="130" t="s">
        <v>52</v>
      </c>
      <c r="F63" s="163">
        <v>4560.49</v>
      </c>
      <c r="G63" s="134"/>
      <c r="H63" s="134"/>
      <c r="I63" s="149">
        <v>9039.64</v>
      </c>
      <c r="J63" s="221"/>
      <c r="K63" s="221"/>
    </row>
    <row r="64" spans="1:11" s="22" customFormat="1" x14ac:dyDescent="0.3">
      <c r="A64" s="67"/>
      <c r="B64" s="67"/>
      <c r="C64" s="67"/>
      <c r="D64" s="135">
        <v>3223</v>
      </c>
      <c r="E64" s="130" t="s">
        <v>53</v>
      </c>
      <c r="F64" s="163">
        <v>5798.77</v>
      </c>
      <c r="G64" s="134"/>
      <c r="H64" s="134"/>
      <c r="I64" s="179">
        <v>6696.43</v>
      </c>
      <c r="J64" s="221"/>
      <c r="K64" s="221"/>
    </row>
    <row r="65" spans="1:15" s="22" customFormat="1" ht="26.4" x14ac:dyDescent="0.3">
      <c r="A65" s="67"/>
      <c r="B65" s="67"/>
      <c r="C65" s="67"/>
      <c r="D65" s="135">
        <v>3224</v>
      </c>
      <c r="E65" s="130" t="s">
        <v>54</v>
      </c>
      <c r="F65" s="163">
        <v>88.17</v>
      </c>
      <c r="G65" s="134"/>
      <c r="H65" s="134"/>
      <c r="I65" s="179">
        <v>58.61</v>
      </c>
      <c r="J65" s="221"/>
      <c r="K65" s="221"/>
    </row>
    <row r="66" spans="1:15" s="22" customFormat="1" x14ac:dyDescent="0.3">
      <c r="A66" s="67"/>
      <c r="B66" s="67"/>
      <c r="C66" s="67"/>
      <c r="D66" s="135">
        <v>3225</v>
      </c>
      <c r="E66" s="130" t="s">
        <v>55</v>
      </c>
      <c r="F66" s="163">
        <v>1023.67</v>
      </c>
      <c r="G66" s="134"/>
      <c r="H66" s="134"/>
      <c r="I66" s="149">
        <v>2255.7800000000002</v>
      </c>
      <c r="J66" s="221"/>
      <c r="K66" s="221"/>
    </row>
    <row r="67" spans="1:15" s="22" customFormat="1" x14ac:dyDescent="0.3">
      <c r="A67" s="67"/>
      <c r="B67" s="67"/>
      <c r="C67" s="67"/>
      <c r="D67" s="135">
        <v>3227</v>
      </c>
      <c r="E67" s="130" t="s">
        <v>56</v>
      </c>
      <c r="F67" s="163">
        <v>26.94</v>
      </c>
      <c r="G67" s="134"/>
      <c r="H67" s="134"/>
      <c r="I67" s="149">
        <v>0</v>
      </c>
      <c r="J67" s="221"/>
      <c r="K67" s="221"/>
    </row>
    <row r="68" spans="1:15" s="44" customFormat="1" x14ac:dyDescent="0.3">
      <c r="A68" s="68"/>
      <c r="B68" s="136"/>
      <c r="C68" s="136">
        <v>323</v>
      </c>
      <c r="D68" s="137"/>
      <c r="E68" s="129" t="s">
        <v>57</v>
      </c>
      <c r="F68" s="164">
        <f>SUM(F69:F77)</f>
        <v>21130.539999999997</v>
      </c>
      <c r="G68" s="138">
        <v>21175</v>
      </c>
      <c r="H68" s="138"/>
      <c r="I68" s="147">
        <f>SUM(I69:I77)</f>
        <v>23880.789999999997</v>
      </c>
      <c r="J68" s="221">
        <f t="shared" si="8"/>
        <v>112.77822904368358</v>
      </c>
      <c r="K68" s="221">
        <f t="shared" si="9"/>
        <v>112.77822904368358</v>
      </c>
    </row>
    <row r="69" spans="1:15" s="22" customFormat="1" x14ac:dyDescent="0.3">
      <c r="A69" s="67"/>
      <c r="B69" s="67"/>
      <c r="C69" s="67"/>
      <c r="D69" s="135">
        <v>3231</v>
      </c>
      <c r="E69" s="130" t="s">
        <v>58</v>
      </c>
      <c r="F69" s="163">
        <v>2596.0700000000002</v>
      </c>
      <c r="G69" s="134"/>
      <c r="H69" s="134"/>
      <c r="I69" s="179">
        <v>4678.1499999999996</v>
      </c>
      <c r="J69" s="220"/>
      <c r="K69" s="220"/>
    </row>
    <row r="70" spans="1:15" s="22" customFormat="1" x14ac:dyDescent="0.3">
      <c r="A70" s="67"/>
      <c r="B70" s="67"/>
      <c r="C70" s="67"/>
      <c r="D70" s="135">
        <v>3232</v>
      </c>
      <c r="E70" s="130" t="s">
        <v>59</v>
      </c>
      <c r="F70" s="163">
        <v>8827.83</v>
      </c>
      <c r="G70" s="134"/>
      <c r="H70" s="134"/>
      <c r="I70" s="179">
        <v>7703.87</v>
      </c>
      <c r="J70" s="220"/>
      <c r="K70" s="220"/>
    </row>
    <row r="71" spans="1:15" s="22" customFormat="1" x14ac:dyDescent="0.3">
      <c r="A71" s="67"/>
      <c r="B71" s="67"/>
      <c r="C71" s="67"/>
      <c r="D71" s="135">
        <v>3233</v>
      </c>
      <c r="E71" s="130" t="s">
        <v>60</v>
      </c>
      <c r="F71" s="163">
        <v>2018.38</v>
      </c>
      <c r="G71" s="134"/>
      <c r="H71" s="134"/>
      <c r="I71" s="149">
        <v>0</v>
      </c>
      <c r="J71" s="220"/>
      <c r="K71" s="220"/>
    </row>
    <row r="72" spans="1:15" s="22" customFormat="1" x14ac:dyDescent="0.3">
      <c r="A72" s="67"/>
      <c r="B72" s="67"/>
      <c r="C72" s="67"/>
      <c r="D72" s="135">
        <v>3234</v>
      </c>
      <c r="E72" s="130" t="s">
        <v>61</v>
      </c>
      <c r="F72" s="163">
        <v>2057.33</v>
      </c>
      <c r="G72" s="134"/>
      <c r="H72" s="134"/>
      <c r="I72" s="178">
        <v>1847.74</v>
      </c>
      <c r="J72" s="220"/>
      <c r="K72" s="220"/>
    </row>
    <row r="73" spans="1:15" s="22" customFormat="1" x14ac:dyDescent="0.3">
      <c r="A73" s="67"/>
      <c r="B73" s="67"/>
      <c r="C73" s="67"/>
      <c r="D73" s="135">
        <v>3235</v>
      </c>
      <c r="E73" s="130" t="s">
        <v>153</v>
      </c>
      <c r="F73" s="163">
        <v>611.03</v>
      </c>
      <c r="G73" s="134"/>
      <c r="H73" s="134"/>
      <c r="I73" s="178">
        <v>890.14</v>
      </c>
      <c r="J73" s="220"/>
      <c r="K73" s="220"/>
    </row>
    <row r="74" spans="1:15" s="22" customFormat="1" x14ac:dyDescent="0.3">
      <c r="A74" s="67"/>
      <c r="B74" s="67"/>
      <c r="C74" s="67"/>
      <c r="D74" s="135">
        <v>3236</v>
      </c>
      <c r="E74" s="130" t="s">
        <v>62</v>
      </c>
      <c r="F74" s="163">
        <v>2035.87</v>
      </c>
      <c r="G74" s="134"/>
      <c r="H74" s="134"/>
      <c r="I74" s="149">
        <v>2592.16</v>
      </c>
      <c r="J74" s="220"/>
      <c r="K74" s="220"/>
    </row>
    <row r="75" spans="1:15" s="22" customFormat="1" x14ac:dyDescent="0.3">
      <c r="A75" s="67"/>
      <c r="B75" s="67"/>
      <c r="C75" s="67"/>
      <c r="D75" s="135">
        <v>3237</v>
      </c>
      <c r="E75" s="130" t="s">
        <v>63</v>
      </c>
      <c r="F75" s="163">
        <v>1454.79</v>
      </c>
      <c r="G75" s="134"/>
      <c r="H75" s="134"/>
      <c r="I75" s="179">
        <v>4290.32</v>
      </c>
      <c r="J75" s="221"/>
      <c r="K75" s="221"/>
    </row>
    <row r="76" spans="1:15" s="22" customFormat="1" x14ac:dyDescent="0.3">
      <c r="A76" s="67"/>
      <c r="B76" s="67"/>
      <c r="C76" s="67"/>
      <c r="D76" s="135">
        <v>3238</v>
      </c>
      <c r="E76" s="130" t="s">
        <v>64</v>
      </c>
      <c r="F76" s="163">
        <v>1254.73</v>
      </c>
      <c r="G76" s="134"/>
      <c r="H76" s="134"/>
      <c r="I76" s="179">
        <v>1878.41</v>
      </c>
      <c r="J76" s="221"/>
      <c r="K76" s="221"/>
      <c r="O76" s="64"/>
    </row>
    <row r="77" spans="1:15" s="22" customFormat="1" x14ac:dyDescent="0.3">
      <c r="A77" s="67"/>
      <c r="B77" s="67"/>
      <c r="C77" s="67"/>
      <c r="D77" s="135">
        <v>3239</v>
      </c>
      <c r="E77" s="130" t="s">
        <v>65</v>
      </c>
      <c r="F77" s="163">
        <v>274.51</v>
      </c>
      <c r="G77" s="134"/>
      <c r="H77" s="134"/>
      <c r="I77" s="178">
        <v>0</v>
      </c>
      <c r="J77" s="221"/>
      <c r="K77" s="221"/>
    </row>
    <row r="78" spans="1:15" s="44" customFormat="1" x14ac:dyDescent="0.3">
      <c r="A78" s="68"/>
      <c r="B78" s="136"/>
      <c r="C78" s="139">
        <v>329</v>
      </c>
      <c r="D78" s="139"/>
      <c r="E78" s="129" t="s">
        <v>66</v>
      </c>
      <c r="F78" s="164">
        <f>SUM(F79:F84)</f>
        <v>3119</v>
      </c>
      <c r="G78" s="138">
        <v>6130</v>
      </c>
      <c r="H78" s="138"/>
      <c r="I78" s="147">
        <f>SUM(I79:I84)</f>
        <v>6897.16</v>
      </c>
      <c r="J78" s="221">
        <f t="shared" si="8"/>
        <v>112.51484502446982</v>
      </c>
      <c r="K78" s="221">
        <f t="shared" si="9"/>
        <v>112.51484502446982</v>
      </c>
    </row>
    <row r="79" spans="1:15" s="22" customFormat="1" x14ac:dyDescent="0.3">
      <c r="A79" s="67"/>
      <c r="B79" s="140"/>
      <c r="C79" s="135"/>
      <c r="D79" s="135">
        <v>3292</v>
      </c>
      <c r="E79" s="130" t="s">
        <v>67</v>
      </c>
      <c r="F79" s="163">
        <v>0</v>
      </c>
      <c r="G79" s="134"/>
      <c r="H79" s="134"/>
      <c r="I79" s="178">
        <v>180.06</v>
      </c>
      <c r="J79" s="221"/>
      <c r="K79" s="221"/>
    </row>
    <row r="80" spans="1:15" s="22" customFormat="1" x14ac:dyDescent="0.3">
      <c r="A80" s="67"/>
      <c r="B80" s="140"/>
      <c r="C80" s="135"/>
      <c r="D80" s="135">
        <v>3293</v>
      </c>
      <c r="E80" s="130" t="s">
        <v>68</v>
      </c>
      <c r="F80" s="163">
        <v>44.67</v>
      </c>
      <c r="G80" s="134"/>
      <c r="H80" s="134"/>
      <c r="I80" s="179">
        <v>53.5</v>
      </c>
      <c r="J80" s="221"/>
      <c r="K80" s="221"/>
    </row>
    <row r="81" spans="1:11" s="22" customFormat="1" x14ac:dyDescent="0.3">
      <c r="A81" s="67"/>
      <c r="B81" s="140"/>
      <c r="C81" s="135"/>
      <c r="D81" s="135">
        <v>3294</v>
      </c>
      <c r="E81" s="130" t="s">
        <v>69</v>
      </c>
      <c r="F81" s="163">
        <v>66.36</v>
      </c>
      <c r="G81" s="134"/>
      <c r="H81" s="134"/>
      <c r="I81" s="178">
        <v>66.36</v>
      </c>
      <c r="J81" s="221"/>
      <c r="K81" s="221"/>
    </row>
    <row r="82" spans="1:11" s="22" customFormat="1" x14ac:dyDescent="0.3">
      <c r="A82" s="67"/>
      <c r="B82" s="140"/>
      <c r="C82" s="135"/>
      <c r="D82" s="135">
        <v>3295</v>
      </c>
      <c r="E82" s="130" t="s">
        <v>70</v>
      </c>
      <c r="F82" s="163">
        <v>1808.02</v>
      </c>
      <c r="G82" s="134"/>
      <c r="H82" s="134"/>
      <c r="I82" s="178">
        <v>1804.48</v>
      </c>
      <c r="J82" s="221"/>
      <c r="K82" s="221"/>
    </row>
    <row r="83" spans="1:11" s="22" customFormat="1" x14ac:dyDescent="0.3">
      <c r="A83" s="66"/>
      <c r="B83" s="141"/>
      <c r="C83" s="142"/>
      <c r="D83" s="142">
        <v>3296</v>
      </c>
      <c r="E83" s="130" t="s">
        <v>121</v>
      </c>
      <c r="F83" s="162">
        <v>1199.95</v>
      </c>
      <c r="G83" s="127"/>
      <c r="H83" s="127"/>
      <c r="I83" s="180">
        <v>2270.81</v>
      </c>
      <c r="J83" s="221"/>
      <c r="K83" s="221"/>
    </row>
    <row r="84" spans="1:11" s="22" customFormat="1" x14ac:dyDescent="0.3">
      <c r="A84" s="67"/>
      <c r="B84" s="140"/>
      <c r="C84" s="135"/>
      <c r="D84" s="135">
        <v>3299</v>
      </c>
      <c r="E84" s="130" t="s">
        <v>66</v>
      </c>
      <c r="F84" s="163">
        <v>0</v>
      </c>
      <c r="G84" s="134"/>
      <c r="H84" s="134"/>
      <c r="I84" s="122">
        <v>2521.9499999999998</v>
      </c>
      <c r="J84" s="221"/>
      <c r="K84" s="221"/>
    </row>
    <row r="85" spans="1:11" s="44" customFormat="1" x14ac:dyDescent="0.3">
      <c r="A85" s="102"/>
      <c r="B85" s="102">
        <v>34</v>
      </c>
      <c r="C85" s="103"/>
      <c r="D85" s="103"/>
      <c r="E85" s="102" t="s">
        <v>32</v>
      </c>
      <c r="F85" s="199">
        <f>SUM(F86)</f>
        <v>1323.76</v>
      </c>
      <c r="G85" s="24">
        <v>2730</v>
      </c>
      <c r="H85" s="24">
        <f>SUM(H86)</f>
        <v>0</v>
      </c>
      <c r="I85" s="24">
        <f>SUM(I86)</f>
        <v>2748.54</v>
      </c>
      <c r="J85" s="13">
        <f t="shared" si="8"/>
        <v>100.67912087912087</v>
      </c>
      <c r="K85" s="13">
        <f t="shared" si="9"/>
        <v>100.67912087912087</v>
      </c>
    </row>
    <row r="86" spans="1:11" s="22" customFormat="1" x14ac:dyDescent="0.3">
      <c r="A86" s="140"/>
      <c r="B86" s="140"/>
      <c r="C86" s="139">
        <v>343</v>
      </c>
      <c r="D86" s="139"/>
      <c r="E86" s="129" t="s">
        <v>71</v>
      </c>
      <c r="F86" s="165">
        <f>SUM(F87:F89)</f>
        <v>1323.76</v>
      </c>
      <c r="G86" s="134">
        <v>2730</v>
      </c>
      <c r="H86" s="134">
        <f>SUM(H87)</f>
        <v>0</v>
      </c>
      <c r="I86" s="149">
        <f>SUM(I87:I89)</f>
        <v>2748.54</v>
      </c>
      <c r="J86" s="221">
        <f t="shared" si="8"/>
        <v>100.67912087912087</v>
      </c>
      <c r="K86" s="221">
        <f t="shared" si="9"/>
        <v>100.67912087912087</v>
      </c>
    </row>
    <row r="87" spans="1:11" s="22" customFormat="1" x14ac:dyDescent="0.3">
      <c r="A87" s="140"/>
      <c r="B87" s="140"/>
      <c r="C87" s="135"/>
      <c r="D87" s="135">
        <v>3431</v>
      </c>
      <c r="E87" s="130" t="s">
        <v>72</v>
      </c>
      <c r="F87" s="165">
        <v>588.75</v>
      </c>
      <c r="G87" s="134"/>
      <c r="H87" s="134"/>
      <c r="I87" s="122">
        <v>673.64</v>
      </c>
      <c r="J87" s="221"/>
      <c r="K87" s="221"/>
    </row>
    <row r="88" spans="1:11" s="22" customFormat="1" x14ac:dyDescent="0.3">
      <c r="A88" s="140"/>
      <c r="B88" s="140"/>
      <c r="C88" s="135"/>
      <c r="D88" s="135">
        <v>3432</v>
      </c>
      <c r="E88" s="130" t="s">
        <v>123</v>
      </c>
      <c r="F88" s="165">
        <v>0</v>
      </c>
      <c r="G88" s="45"/>
      <c r="H88" s="134"/>
      <c r="I88" s="149">
        <v>0</v>
      </c>
      <c r="J88" s="221"/>
      <c r="K88" s="221"/>
    </row>
    <row r="89" spans="1:11" s="22" customFormat="1" x14ac:dyDescent="0.3">
      <c r="A89" s="141"/>
      <c r="B89" s="141"/>
      <c r="C89" s="142"/>
      <c r="D89" s="142">
        <v>3433</v>
      </c>
      <c r="E89" s="130" t="s">
        <v>122</v>
      </c>
      <c r="F89" s="166">
        <v>735.01</v>
      </c>
      <c r="G89" s="62"/>
      <c r="H89" s="127"/>
      <c r="I89" s="150">
        <v>2074.9</v>
      </c>
      <c r="J89" s="221"/>
      <c r="K89" s="221"/>
    </row>
    <row r="90" spans="1:11" s="44" customFormat="1" x14ac:dyDescent="0.3">
      <c r="A90" s="102"/>
      <c r="B90" s="102">
        <v>38</v>
      </c>
      <c r="C90" s="102"/>
      <c r="D90" s="102"/>
      <c r="E90" s="102" t="s">
        <v>73</v>
      </c>
      <c r="F90" s="200">
        <v>0</v>
      </c>
      <c r="G90" s="201">
        <f>G92</f>
        <v>95</v>
      </c>
      <c r="H90" s="201"/>
      <c r="I90" s="201">
        <f>SUM(I91)</f>
        <v>93.61</v>
      </c>
      <c r="J90" s="13">
        <f t="shared" si="8"/>
        <v>98.536842105263162</v>
      </c>
      <c r="K90" s="13">
        <f t="shared" si="9"/>
        <v>98.536842105263162</v>
      </c>
    </row>
    <row r="91" spans="1:11" s="22" customFormat="1" x14ac:dyDescent="0.3">
      <c r="A91" s="141"/>
      <c r="B91" s="141"/>
      <c r="C91" s="141"/>
      <c r="D91" s="135">
        <v>381</v>
      </c>
      <c r="E91" s="129" t="s">
        <v>74</v>
      </c>
      <c r="F91" s="167">
        <v>0</v>
      </c>
      <c r="G91" s="143"/>
      <c r="H91" s="143"/>
      <c r="I91" s="180">
        <f>SUM(I92)</f>
        <v>93.61</v>
      </c>
      <c r="J91" s="221"/>
      <c r="K91" s="221"/>
    </row>
    <row r="92" spans="1:11" s="22" customFormat="1" x14ac:dyDescent="0.3">
      <c r="A92" s="141"/>
      <c r="B92" s="141"/>
      <c r="C92" s="141"/>
      <c r="D92" s="135">
        <v>3812</v>
      </c>
      <c r="E92" s="129" t="s">
        <v>75</v>
      </c>
      <c r="F92" s="167">
        <v>0</v>
      </c>
      <c r="G92" s="143">
        <v>95</v>
      </c>
      <c r="H92" s="143"/>
      <c r="I92" s="180">
        <v>93.61</v>
      </c>
      <c r="J92" s="221">
        <f t="shared" si="8"/>
        <v>98.536842105263162</v>
      </c>
      <c r="K92" s="221">
        <f t="shared" si="9"/>
        <v>98.536842105263162</v>
      </c>
    </row>
    <row r="93" spans="1:11" s="43" customFormat="1" x14ac:dyDescent="0.3">
      <c r="A93" s="202">
        <v>4</v>
      </c>
      <c r="B93" s="202"/>
      <c r="C93" s="203"/>
      <c r="D93" s="203"/>
      <c r="E93" s="114" t="s">
        <v>12</v>
      </c>
      <c r="F93" s="195">
        <f>SUM(F94)</f>
        <v>15495.009999999998</v>
      </c>
      <c r="G93" s="196">
        <f>SUM(G94)</f>
        <v>7005</v>
      </c>
      <c r="H93" s="197">
        <f>SUM(H94)</f>
        <v>0</v>
      </c>
      <c r="I93" s="197">
        <f>SUM(I94)</f>
        <v>7188.33</v>
      </c>
      <c r="J93" s="13">
        <f t="shared" si="8"/>
        <v>102.61713062098501</v>
      </c>
      <c r="K93" s="13">
        <f t="shared" si="9"/>
        <v>102.61713062098501</v>
      </c>
    </row>
    <row r="94" spans="1:11" s="44" customFormat="1" ht="26.4" x14ac:dyDescent="0.3">
      <c r="A94" s="109"/>
      <c r="B94" s="109">
        <v>42</v>
      </c>
      <c r="C94" s="113"/>
      <c r="D94" s="113"/>
      <c r="E94" s="114" t="s">
        <v>26</v>
      </c>
      <c r="F94" s="186">
        <f>SUM(F98,F95)</f>
        <v>15495.009999999998</v>
      </c>
      <c r="G94" s="24">
        <f>SUM(G95:G98)</f>
        <v>7005</v>
      </c>
      <c r="H94" s="24">
        <f t="shared" ref="H94" si="10">SUM(H98:H99)</f>
        <v>0</v>
      </c>
      <c r="I94" s="24">
        <f>SUM(I98,I95)</f>
        <v>7188.33</v>
      </c>
      <c r="J94" s="13">
        <f t="shared" si="8"/>
        <v>102.61713062098501</v>
      </c>
      <c r="K94" s="13">
        <f t="shared" si="9"/>
        <v>102.61713062098501</v>
      </c>
    </row>
    <row r="95" spans="1:11" s="144" customFormat="1" x14ac:dyDescent="0.3">
      <c r="A95" s="145"/>
      <c r="B95" s="145"/>
      <c r="C95" s="145">
        <v>422</v>
      </c>
      <c r="D95" s="145"/>
      <c r="E95" s="146" t="s">
        <v>76</v>
      </c>
      <c r="F95" s="168">
        <f>SUM(F96:F97)</f>
        <v>11636.47</v>
      </c>
      <c r="G95" s="147">
        <v>4300</v>
      </c>
      <c r="H95" s="147"/>
      <c r="I95" s="147">
        <f>SUM(I96:I97)</f>
        <v>4293.3999999999996</v>
      </c>
      <c r="J95" s="221">
        <f t="shared" si="8"/>
        <v>99.846511627906963</v>
      </c>
      <c r="K95" s="221">
        <f t="shared" si="9"/>
        <v>99.846511627906963</v>
      </c>
    </row>
    <row r="96" spans="1:11" s="144" customFormat="1" x14ac:dyDescent="0.3">
      <c r="A96" s="145"/>
      <c r="B96" s="145"/>
      <c r="C96" s="145"/>
      <c r="D96" s="116">
        <v>4221</v>
      </c>
      <c r="E96" s="148" t="s">
        <v>77</v>
      </c>
      <c r="F96" s="169">
        <v>11636.47</v>
      </c>
      <c r="G96" s="149"/>
      <c r="H96" s="149"/>
      <c r="I96" s="149">
        <v>599.98</v>
      </c>
      <c r="J96" s="222"/>
      <c r="K96" s="222"/>
    </row>
    <row r="97" spans="1:11" s="144" customFormat="1" x14ac:dyDescent="0.3">
      <c r="A97" s="145"/>
      <c r="B97" s="145"/>
      <c r="C97" s="145"/>
      <c r="D97" s="116">
        <v>4225</v>
      </c>
      <c r="E97" s="148" t="s">
        <v>154</v>
      </c>
      <c r="F97" s="169">
        <v>0</v>
      </c>
      <c r="G97" s="149"/>
      <c r="H97" s="149"/>
      <c r="I97" s="149">
        <v>3693.42</v>
      </c>
      <c r="J97" s="222"/>
      <c r="K97" s="222"/>
    </row>
    <row r="98" spans="1:11" s="44" customFormat="1" ht="26.4" x14ac:dyDescent="0.3">
      <c r="A98" s="60"/>
      <c r="B98" s="128"/>
      <c r="C98" s="95">
        <v>424</v>
      </c>
      <c r="D98" s="95"/>
      <c r="E98" s="129" t="s">
        <v>78</v>
      </c>
      <c r="F98" s="159">
        <f>SUM(F99)</f>
        <v>3858.54</v>
      </c>
      <c r="G98" s="25">
        <v>2705</v>
      </c>
      <c r="H98" s="25"/>
      <c r="I98" s="176">
        <f>SUM(I99)</f>
        <v>2894.93</v>
      </c>
      <c r="J98" s="222">
        <f t="shared" si="8"/>
        <v>107.02144177449166</v>
      </c>
      <c r="K98" s="222">
        <f t="shared" si="9"/>
        <v>107.02144177449166</v>
      </c>
    </row>
    <row r="99" spans="1:11" s="22" customFormat="1" x14ac:dyDescent="0.3">
      <c r="A99" s="51"/>
      <c r="B99" s="115"/>
      <c r="C99" s="116"/>
      <c r="D99" s="116">
        <v>4241</v>
      </c>
      <c r="E99" s="130" t="s">
        <v>79</v>
      </c>
      <c r="F99" s="166">
        <v>3858.54</v>
      </c>
      <c r="G99" s="150"/>
      <c r="H99" s="150"/>
      <c r="I99" s="177">
        <v>2894.93</v>
      </c>
      <c r="J99" s="222"/>
      <c r="K99" s="222"/>
    </row>
    <row r="100" spans="1:11" s="22" customFormat="1" x14ac:dyDescent="0.3">
      <c r="F100" s="123"/>
      <c r="H100"/>
      <c r="I100" s="123"/>
    </row>
    <row r="101" spans="1:11" s="22" customFormat="1" x14ac:dyDescent="0.3">
      <c r="F101" s="123"/>
      <c r="G101" s="64"/>
      <c r="H101" s="8"/>
      <c r="I101" s="181"/>
    </row>
    <row r="102" spans="1:11" s="22" customFormat="1" ht="15.75" customHeight="1" x14ac:dyDescent="0.3">
      <c r="F102" s="123"/>
      <c r="G102" s="64"/>
      <c r="H102" s="8"/>
      <c r="I102" s="181"/>
    </row>
    <row r="103" spans="1:11" s="22" customFormat="1" x14ac:dyDescent="0.3">
      <c r="F103" s="123"/>
      <c r="H103"/>
      <c r="I103" s="123"/>
    </row>
  </sheetData>
  <mergeCells count="11">
    <mergeCell ref="A43:D43"/>
    <mergeCell ref="A39:I39"/>
    <mergeCell ref="A10:E10"/>
    <mergeCell ref="A1:K1"/>
    <mergeCell ref="A3:K3"/>
    <mergeCell ref="A5:K5"/>
    <mergeCell ref="A7:K7"/>
    <mergeCell ref="A42:E42"/>
    <mergeCell ref="A2:K2"/>
    <mergeCell ref="A9:D9"/>
    <mergeCell ref="A41:D4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0"/>
  <sheetViews>
    <sheetView zoomScale="110" zoomScaleNormal="110" workbookViewId="0">
      <selection activeCell="C25" sqref="C25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4"/>
      <c r="C1" s="4"/>
      <c r="D1" s="4"/>
      <c r="E1" s="4"/>
      <c r="F1" s="5"/>
      <c r="G1" s="5"/>
      <c r="H1" s="5"/>
    </row>
    <row r="2" spans="2:8" ht="15.75" customHeight="1" x14ac:dyDescent="0.3">
      <c r="B2" s="323" t="s">
        <v>155</v>
      </c>
      <c r="C2" s="323"/>
      <c r="D2" s="323"/>
      <c r="E2" s="323"/>
      <c r="F2" s="323"/>
      <c r="G2" s="323"/>
      <c r="H2" s="323"/>
    </row>
    <row r="3" spans="2:8" ht="17.399999999999999" x14ac:dyDescent="0.3">
      <c r="B3" s="4"/>
      <c r="C3" s="4"/>
      <c r="D3" s="4"/>
      <c r="E3" s="4"/>
      <c r="F3" s="5"/>
      <c r="G3" s="5"/>
      <c r="H3" s="5"/>
    </row>
    <row r="4" spans="2:8" s="22" customFormat="1" ht="26.4" x14ac:dyDescent="0.3">
      <c r="B4" s="172" t="s">
        <v>13</v>
      </c>
      <c r="C4" s="172" t="s">
        <v>127</v>
      </c>
      <c r="D4" s="172" t="s">
        <v>91</v>
      </c>
      <c r="E4" s="172" t="s">
        <v>92</v>
      </c>
      <c r="F4" s="172" t="s">
        <v>128</v>
      </c>
      <c r="G4" s="172" t="s">
        <v>93</v>
      </c>
      <c r="H4" s="172" t="s">
        <v>94</v>
      </c>
    </row>
    <row r="5" spans="2:8" s="22" customFormat="1" x14ac:dyDescent="0.3">
      <c r="B5" s="172">
        <v>1</v>
      </c>
      <c r="C5" s="172">
        <v>2</v>
      </c>
      <c r="D5" s="172">
        <v>3</v>
      </c>
      <c r="E5" s="172">
        <v>4</v>
      </c>
      <c r="F5" s="172">
        <v>5</v>
      </c>
      <c r="G5" s="172" t="s">
        <v>84</v>
      </c>
      <c r="H5" s="172" t="s">
        <v>119</v>
      </c>
    </row>
    <row r="6" spans="2:8" s="44" customFormat="1" x14ac:dyDescent="0.3">
      <c r="B6" s="131" t="s">
        <v>105</v>
      </c>
      <c r="C6" s="185">
        <f>SUM(C7,C10,C13,C16,C20)</f>
        <v>472573.77</v>
      </c>
      <c r="D6" s="185">
        <f>SUM(D7,D10,D13,D16,D20)</f>
        <v>602097</v>
      </c>
      <c r="E6" s="185">
        <f>SUM(E7,E10,E13,E16,E20)</f>
        <v>0</v>
      </c>
      <c r="F6" s="185">
        <f>SUM(F7,F10,F13,F16,F20)</f>
        <v>570726.19000000006</v>
      </c>
      <c r="G6" s="188">
        <f>F6/C6*100</f>
        <v>120.7697562223989</v>
      </c>
      <c r="H6" s="188">
        <f>F6/D6*100</f>
        <v>94.789741520054079</v>
      </c>
    </row>
    <row r="7" spans="2:8" s="44" customFormat="1" x14ac:dyDescent="0.3">
      <c r="B7" s="227" t="s">
        <v>106</v>
      </c>
      <c r="C7" s="224">
        <f>SUM(C8)</f>
        <v>24973.16</v>
      </c>
      <c r="D7" s="224">
        <f>SUM(D8)</f>
        <v>25000</v>
      </c>
      <c r="E7" s="224">
        <f>SUM(E8)</f>
        <v>0</v>
      </c>
      <c r="F7" s="225">
        <f>SUM(F8)</f>
        <v>27163.94</v>
      </c>
      <c r="G7" s="233">
        <f t="shared" ref="G7:G38" si="0">F7/C7*100</f>
        <v>108.77253819700829</v>
      </c>
      <c r="H7" s="233">
        <f t="shared" ref="H7:H35" si="1">F7/D7*100</f>
        <v>108.65575999999999</v>
      </c>
    </row>
    <row r="8" spans="2:8" s="22" customFormat="1" x14ac:dyDescent="0.3">
      <c r="B8" s="228" t="s">
        <v>107</v>
      </c>
      <c r="C8" s="150">
        <v>24973.16</v>
      </c>
      <c r="D8" s="150">
        <v>25000</v>
      </c>
      <c r="E8" s="150"/>
      <c r="F8" s="226">
        <v>27163.94</v>
      </c>
      <c r="G8" s="12">
        <f t="shared" si="0"/>
        <v>108.77253819700829</v>
      </c>
      <c r="H8" s="12">
        <f t="shared" si="1"/>
        <v>108.65575999999999</v>
      </c>
    </row>
    <row r="9" spans="2:8" s="22" customFormat="1" x14ac:dyDescent="0.3">
      <c r="B9" s="230"/>
      <c r="C9" s="150"/>
      <c r="D9" s="150"/>
      <c r="E9" s="150"/>
      <c r="F9" s="226"/>
      <c r="G9" s="12"/>
      <c r="H9" s="12"/>
    </row>
    <row r="10" spans="2:8" s="44" customFormat="1" x14ac:dyDescent="0.3">
      <c r="B10" s="227" t="s">
        <v>108</v>
      </c>
      <c r="C10" s="224">
        <f>SUM(C11)</f>
        <v>118.07</v>
      </c>
      <c r="D10" s="224">
        <f>SUM(D11)</f>
        <v>53</v>
      </c>
      <c r="E10" s="224">
        <f>SUM(E11)</f>
        <v>0</v>
      </c>
      <c r="F10" s="225">
        <f>SUM(F11)</f>
        <v>53</v>
      </c>
      <c r="G10" s="233">
        <f t="shared" si="0"/>
        <v>44.888625391716779</v>
      </c>
      <c r="H10" s="233">
        <f t="shared" si="1"/>
        <v>100</v>
      </c>
    </row>
    <row r="11" spans="2:8" s="22" customFormat="1" x14ac:dyDescent="0.3">
      <c r="B11" s="231" t="s">
        <v>109</v>
      </c>
      <c r="C11" s="150">
        <v>118.07</v>
      </c>
      <c r="D11" s="150">
        <v>53</v>
      </c>
      <c r="E11" s="177"/>
      <c r="F11" s="226">
        <v>53</v>
      </c>
      <c r="G11" s="12">
        <f t="shared" si="0"/>
        <v>44.888625391716779</v>
      </c>
      <c r="H11" s="12">
        <f t="shared" si="1"/>
        <v>100</v>
      </c>
    </row>
    <row r="12" spans="2:8" s="22" customFormat="1" x14ac:dyDescent="0.3">
      <c r="B12" s="231"/>
      <c r="C12" s="150"/>
      <c r="D12" s="150"/>
      <c r="E12" s="177"/>
      <c r="F12" s="226"/>
      <c r="G12" s="12"/>
      <c r="H12" s="12"/>
    </row>
    <row r="13" spans="2:8" s="44" customFormat="1" x14ac:dyDescent="0.3">
      <c r="B13" s="227" t="s">
        <v>116</v>
      </c>
      <c r="C13" s="224">
        <f>SUM(C14)</f>
        <v>1014.53</v>
      </c>
      <c r="D13" s="224">
        <f>SUM(D14)</f>
        <v>500</v>
      </c>
      <c r="E13" s="224">
        <f t="shared" ref="E13:F13" si="2">SUM(E14)</f>
        <v>0</v>
      </c>
      <c r="F13" s="224">
        <f t="shared" si="2"/>
        <v>4083.31</v>
      </c>
      <c r="G13" s="233">
        <f t="shared" si="0"/>
        <v>402.4829231269652</v>
      </c>
      <c r="H13" s="233">
        <f t="shared" si="1"/>
        <v>816.66200000000003</v>
      </c>
    </row>
    <row r="14" spans="2:8" s="22" customFormat="1" x14ac:dyDescent="0.3">
      <c r="B14" s="231" t="s">
        <v>117</v>
      </c>
      <c r="C14" s="150">
        <v>1014.53</v>
      </c>
      <c r="D14" s="150">
        <v>500</v>
      </c>
      <c r="E14" s="177"/>
      <c r="F14" s="226">
        <v>4083.31</v>
      </c>
      <c r="G14" s="12">
        <f t="shared" si="0"/>
        <v>402.4829231269652</v>
      </c>
      <c r="H14" s="12">
        <f t="shared" si="1"/>
        <v>816.66200000000003</v>
      </c>
    </row>
    <row r="15" spans="2:8" s="22" customFormat="1" x14ac:dyDescent="0.3">
      <c r="B15" s="231"/>
      <c r="C15" s="150"/>
      <c r="D15" s="150"/>
      <c r="E15" s="177"/>
      <c r="F15" s="226"/>
      <c r="G15" s="12"/>
      <c r="H15" s="12"/>
    </row>
    <row r="16" spans="2:8" s="44" customFormat="1" x14ac:dyDescent="0.3">
      <c r="B16" s="227" t="s">
        <v>112</v>
      </c>
      <c r="C16" s="224">
        <f>SUM(C17:C18)</f>
        <v>446401.65</v>
      </c>
      <c r="D16" s="224">
        <f>SUM(D18)</f>
        <v>571104</v>
      </c>
      <c r="E16" s="224">
        <f>SUM(E18)</f>
        <v>0</v>
      </c>
      <c r="F16" s="225">
        <f>SUM(F18)</f>
        <v>535278.76</v>
      </c>
      <c r="G16" s="233">
        <f t="shared" si="0"/>
        <v>119.90967327293704</v>
      </c>
      <c r="H16" s="233">
        <f t="shared" si="1"/>
        <v>93.727019947330078</v>
      </c>
    </row>
    <row r="17" spans="2:8" s="144" customFormat="1" x14ac:dyDescent="0.3">
      <c r="B17" s="232" t="s">
        <v>156</v>
      </c>
      <c r="C17" s="149">
        <v>123.14</v>
      </c>
      <c r="D17" s="149">
        <v>0</v>
      </c>
      <c r="E17" s="149"/>
      <c r="F17" s="229">
        <v>0</v>
      </c>
      <c r="G17" s="234"/>
      <c r="H17" s="234"/>
    </row>
    <row r="18" spans="2:8" s="22" customFormat="1" x14ac:dyDescent="0.3">
      <c r="B18" s="231" t="s">
        <v>113</v>
      </c>
      <c r="C18" s="150">
        <v>446278.51</v>
      </c>
      <c r="D18" s="150">
        <v>571104</v>
      </c>
      <c r="E18" s="177"/>
      <c r="F18" s="226">
        <v>535278.76</v>
      </c>
      <c r="G18" s="12">
        <f t="shared" si="0"/>
        <v>119.94275951131952</v>
      </c>
      <c r="H18" s="12">
        <f t="shared" si="1"/>
        <v>93.727019947330078</v>
      </c>
    </row>
    <row r="19" spans="2:8" s="22" customFormat="1" x14ac:dyDescent="0.3">
      <c r="B19" s="231"/>
      <c r="C19" s="150"/>
      <c r="D19" s="150"/>
      <c r="E19" s="177"/>
      <c r="F19" s="226"/>
      <c r="G19" s="12"/>
      <c r="H19" s="12"/>
    </row>
    <row r="20" spans="2:8" s="44" customFormat="1" x14ac:dyDescent="0.3">
      <c r="B20" s="227" t="s">
        <v>114</v>
      </c>
      <c r="C20" s="225">
        <f t="shared" ref="C20:E20" si="3">SUM(C21)</f>
        <v>66.36</v>
      </c>
      <c r="D20" s="225">
        <f t="shared" si="3"/>
        <v>5440</v>
      </c>
      <c r="E20" s="225">
        <f t="shared" si="3"/>
        <v>0</v>
      </c>
      <c r="F20" s="225">
        <f>SUM(F21)</f>
        <v>4147.18</v>
      </c>
      <c r="G20" s="233"/>
      <c r="H20" s="233"/>
    </row>
    <row r="21" spans="2:8" s="22" customFormat="1" x14ac:dyDescent="0.3">
      <c r="B21" s="231" t="s">
        <v>115</v>
      </c>
      <c r="C21" s="150">
        <v>66.36</v>
      </c>
      <c r="D21" s="150">
        <v>5440</v>
      </c>
      <c r="E21" s="177"/>
      <c r="F21" s="226">
        <v>4147.18</v>
      </c>
      <c r="G21" s="12"/>
      <c r="H21" s="12"/>
    </row>
    <row r="22" spans="2:8" s="22" customFormat="1" x14ac:dyDescent="0.3">
      <c r="B22" s="231"/>
      <c r="C22" s="150"/>
      <c r="D22" s="150"/>
      <c r="E22" s="177"/>
      <c r="F22" s="226"/>
      <c r="G22" s="12"/>
      <c r="H22" s="12"/>
    </row>
    <row r="23" spans="2:8" s="22" customFormat="1" x14ac:dyDescent="0.3">
      <c r="B23" s="72"/>
      <c r="C23" s="47"/>
      <c r="D23" s="47"/>
      <c r="E23" s="177"/>
      <c r="F23" s="71"/>
      <c r="G23" s="12"/>
      <c r="H23" s="12"/>
    </row>
    <row r="24" spans="2:8" s="22" customFormat="1" ht="15.75" customHeight="1" x14ac:dyDescent="0.3">
      <c r="B24" s="131" t="s">
        <v>110</v>
      </c>
      <c r="C24" s="185">
        <f>SUM(C25,C28,C31,C34,C37)</f>
        <v>472574</v>
      </c>
      <c r="D24" s="185">
        <f t="shared" ref="D24:E24" si="4">SUM(D25,D28,D31,D34,D37)</f>
        <v>602097</v>
      </c>
      <c r="E24" s="185">
        <f t="shared" si="4"/>
        <v>0</v>
      </c>
      <c r="F24" s="185">
        <f>SUM(F25,F28,F31,F34,F37)</f>
        <v>575729.75</v>
      </c>
      <c r="G24" s="188">
        <f t="shared" si="0"/>
        <v>121.82848612069222</v>
      </c>
      <c r="H24" s="188">
        <f t="shared" si="1"/>
        <v>95.620763763978232</v>
      </c>
    </row>
    <row r="25" spans="2:8" s="44" customFormat="1" x14ac:dyDescent="0.3">
      <c r="B25" s="227" t="s">
        <v>106</v>
      </c>
      <c r="C25" s="224">
        <f>SUM(C26)</f>
        <v>24973</v>
      </c>
      <c r="D25" s="224">
        <f>SUM(D26)</f>
        <v>25000</v>
      </c>
      <c r="E25" s="224">
        <f>SUM(E26)</f>
        <v>0</v>
      </c>
      <c r="F25" s="235">
        <f>SUM(F26)</f>
        <v>30908.5</v>
      </c>
      <c r="G25" s="236">
        <f t="shared" si="0"/>
        <v>123.76766908260922</v>
      </c>
      <c r="H25" s="233">
        <f t="shared" si="1"/>
        <v>123.634</v>
      </c>
    </row>
    <row r="26" spans="2:8" s="22" customFormat="1" x14ac:dyDescent="0.3">
      <c r="B26" s="228" t="s">
        <v>107</v>
      </c>
      <c r="C26" s="150">
        <v>24973</v>
      </c>
      <c r="D26" s="150">
        <v>25000</v>
      </c>
      <c r="E26" s="150"/>
      <c r="F26" s="226">
        <v>30908.5</v>
      </c>
      <c r="G26" s="221">
        <f t="shared" si="0"/>
        <v>123.76766908260922</v>
      </c>
      <c r="H26" s="12">
        <f t="shared" si="1"/>
        <v>123.634</v>
      </c>
    </row>
    <row r="27" spans="2:8" s="22" customFormat="1" x14ac:dyDescent="0.3">
      <c r="B27" s="230"/>
      <c r="C27" s="150"/>
      <c r="D27" s="150"/>
      <c r="E27" s="150"/>
      <c r="F27" s="226"/>
      <c r="G27" s="221"/>
      <c r="H27" s="12"/>
    </row>
    <row r="28" spans="2:8" s="44" customFormat="1" x14ac:dyDescent="0.3">
      <c r="B28" s="227" t="s">
        <v>108</v>
      </c>
      <c r="C28" s="224">
        <f>SUM(C29)</f>
        <v>0</v>
      </c>
      <c r="D28" s="224">
        <f>SUM(D29)</f>
        <v>53</v>
      </c>
      <c r="E28" s="224">
        <f>SUM(E29)</f>
        <v>0</v>
      </c>
      <c r="F28" s="225">
        <f>SUM(F29)</f>
        <v>97.53</v>
      </c>
      <c r="G28" s="236"/>
      <c r="H28" s="233">
        <f t="shared" si="1"/>
        <v>184.01886792452831</v>
      </c>
    </row>
    <row r="29" spans="2:8" s="22" customFormat="1" x14ac:dyDescent="0.3">
      <c r="B29" s="231" t="s">
        <v>109</v>
      </c>
      <c r="C29" s="150">
        <v>0</v>
      </c>
      <c r="D29" s="150">
        <v>53</v>
      </c>
      <c r="E29" s="177"/>
      <c r="F29" s="226">
        <v>97.53</v>
      </c>
      <c r="G29" s="221"/>
      <c r="H29" s="12">
        <f t="shared" si="1"/>
        <v>184.01886792452831</v>
      </c>
    </row>
    <row r="30" spans="2:8" s="22" customFormat="1" x14ac:dyDescent="0.3">
      <c r="B30" s="231"/>
      <c r="C30" s="150"/>
      <c r="D30" s="47"/>
      <c r="E30" s="177"/>
      <c r="F30" s="226"/>
      <c r="G30" s="221"/>
      <c r="H30" s="12"/>
    </row>
    <row r="31" spans="2:8" s="44" customFormat="1" x14ac:dyDescent="0.3">
      <c r="B31" s="227" t="s">
        <v>116</v>
      </c>
      <c r="C31" s="224">
        <f>SUM(C32)</f>
        <v>1015</v>
      </c>
      <c r="D31" s="224">
        <f>SUM(D32)</f>
        <v>500</v>
      </c>
      <c r="E31" s="224">
        <f t="shared" ref="E31" si="5">SUM(E32)</f>
        <v>0</v>
      </c>
      <c r="F31" s="224">
        <f t="shared" ref="F31" si="6">SUM(F32)</f>
        <v>0</v>
      </c>
      <c r="G31" s="236">
        <f t="shared" si="0"/>
        <v>0</v>
      </c>
      <c r="H31" s="233">
        <f t="shared" si="1"/>
        <v>0</v>
      </c>
    </row>
    <row r="32" spans="2:8" s="22" customFormat="1" x14ac:dyDescent="0.3">
      <c r="B32" s="231" t="s">
        <v>117</v>
      </c>
      <c r="C32" s="150">
        <v>1015</v>
      </c>
      <c r="D32" s="150">
        <v>500</v>
      </c>
      <c r="E32" s="177"/>
      <c r="F32" s="226">
        <v>0</v>
      </c>
      <c r="G32" s="221">
        <f t="shared" si="0"/>
        <v>0</v>
      </c>
      <c r="H32" s="12">
        <f t="shared" si="1"/>
        <v>0</v>
      </c>
    </row>
    <row r="33" spans="2:8" s="22" customFormat="1" x14ac:dyDescent="0.3">
      <c r="B33" s="231"/>
      <c r="C33" s="150"/>
      <c r="D33" s="150"/>
      <c r="E33" s="177"/>
      <c r="F33" s="226"/>
      <c r="G33" s="221"/>
      <c r="H33" s="12"/>
    </row>
    <row r="34" spans="2:8" s="44" customFormat="1" x14ac:dyDescent="0.3">
      <c r="B34" s="227" t="s">
        <v>112</v>
      </c>
      <c r="C34" s="224">
        <f>SUM(C35)</f>
        <v>446402</v>
      </c>
      <c r="D34" s="224">
        <f>SUM(D35)</f>
        <v>571104</v>
      </c>
      <c r="E34" s="224">
        <f>SUM(E35)</f>
        <v>0</v>
      </c>
      <c r="F34" s="225">
        <f>SUM(F35)</f>
        <v>539331.11</v>
      </c>
      <c r="G34" s="236">
        <f t="shared" si="0"/>
        <v>120.81735968924869</v>
      </c>
      <c r="H34" s="233">
        <f t="shared" si="1"/>
        <v>94.436584229842552</v>
      </c>
    </row>
    <row r="35" spans="2:8" s="22" customFormat="1" x14ac:dyDescent="0.3">
      <c r="B35" s="231" t="s">
        <v>113</v>
      </c>
      <c r="C35" s="150">
        <v>446402</v>
      </c>
      <c r="D35" s="150">
        <v>571104</v>
      </c>
      <c r="E35" s="177"/>
      <c r="F35" s="226">
        <v>539331.11</v>
      </c>
      <c r="G35" s="221">
        <f t="shared" si="0"/>
        <v>120.81735968924869</v>
      </c>
      <c r="H35" s="12">
        <f t="shared" si="1"/>
        <v>94.436584229842552</v>
      </c>
    </row>
    <row r="36" spans="2:8" s="22" customFormat="1" x14ac:dyDescent="0.3">
      <c r="B36" s="231"/>
      <c r="C36" s="150"/>
      <c r="D36" s="150"/>
      <c r="E36" s="177"/>
      <c r="F36" s="226"/>
      <c r="G36" s="221"/>
      <c r="H36" s="12"/>
    </row>
    <row r="37" spans="2:8" s="44" customFormat="1" x14ac:dyDescent="0.3">
      <c r="B37" s="227" t="s">
        <v>114</v>
      </c>
      <c r="C37" s="225">
        <f t="shared" ref="C37" si="7">SUM(C38)</f>
        <v>184</v>
      </c>
      <c r="D37" s="225">
        <f t="shared" ref="D37" si="8">SUM(D38)</f>
        <v>5440</v>
      </c>
      <c r="E37" s="225">
        <f t="shared" ref="E37" si="9">SUM(E38)</f>
        <v>0</v>
      </c>
      <c r="F37" s="225">
        <f>SUM(F38)</f>
        <v>5392.61</v>
      </c>
      <c r="G37" s="236">
        <f t="shared" si="0"/>
        <v>2930.766304347826</v>
      </c>
      <c r="H37" s="233"/>
    </row>
    <row r="38" spans="2:8" s="22" customFormat="1" x14ac:dyDescent="0.3">
      <c r="B38" s="231" t="s">
        <v>115</v>
      </c>
      <c r="C38" s="150">
        <v>184</v>
      </c>
      <c r="D38" s="150">
        <v>5440</v>
      </c>
      <c r="E38" s="177"/>
      <c r="F38" s="226">
        <v>5392.61</v>
      </c>
      <c r="G38" s="221">
        <f t="shared" si="0"/>
        <v>2930.766304347826</v>
      </c>
      <c r="H38" s="12"/>
    </row>
    <row r="39" spans="2:8" s="22" customFormat="1" x14ac:dyDescent="0.3"/>
    <row r="40" spans="2:8" s="22" customFormat="1" x14ac:dyDescent="0.3"/>
    <row r="41" spans="2:8" s="22" customFormat="1" x14ac:dyDescent="0.3"/>
    <row r="42" spans="2:8" s="22" customFormat="1" x14ac:dyDescent="0.3"/>
    <row r="43" spans="2:8" s="22" customFormat="1" x14ac:dyDescent="0.3"/>
    <row r="44" spans="2:8" s="22" customFormat="1" x14ac:dyDescent="0.3"/>
    <row r="45" spans="2:8" s="22" customFormat="1" x14ac:dyDescent="0.3"/>
    <row r="46" spans="2:8" s="22" customFormat="1" x14ac:dyDescent="0.3"/>
    <row r="47" spans="2:8" s="22" customFormat="1" x14ac:dyDescent="0.3"/>
    <row r="48" spans="2:8" s="22" customFormat="1" x14ac:dyDescent="0.3"/>
    <row r="49" s="22" customFormat="1" x14ac:dyDescent="0.3"/>
    <row r="50" s="22" customFormat="1" x14ac:dyDescent="0.3"/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7"/>
  <sheetViews>
    <sheetView view="pageBreakPreview" zoomScale="130" zoomScaleNormal="100" zoomScaleSheetLayoutView="130" workbookViewId="0">
      <selection activeCell="C6" sqref="C6"/>
    </sheetView>
  </sheetViews>
  <sheetFormatPr defaultRowHeight="14.4" x14ac:dyDescent="0.3"/>
  <cols>
    <col min="1" max="1" width="37.6640625" customWidth="1"/>
    <col min="2" max="4" width="25.33203125" customWidth="1"/>
    <col min="5" max="5" width="11.44140625" customWidth="1"/>
    <col min="8" max="8" width="10.109375" bestFit="1" customWidth="1"/>
  </cols>
  <sheetData>
    <row r="1" spans="1:7" ht="17.399999999999999" x14ac:dyDescent="0.3">
      <c r="A1" s="4"/>
      <c r="B1" s="4"/>
      <c r="C1" s="5"/>
      <c r="D1" s="5"/>
    </row>
    <row r="2" spans="1:7" ht="15.6" customHeight="1" x14ac:dyDescent="0.3">
      <c r="A2" s="323" t="s">
        <v>157</v>
      </c>
      <c r="B2" s="323"/>
      <c r="C2" s="323"/>
      <c r="D2" s="323"/>
      <c r="E2" s="323"/>
      <c r="F2" s="323"/>
      <c r="G2" s="323"/>
    </row>
    <row r="3" spans="1:7" ht="17.399999999999999" x14ac:dyDescent="0.3">
      <c r="A3" s="4"/>
      <c r="B3" s="4"/>
      <c r="C3" s="5"/>
      <c r="D3" s="5"/>
    </row>
    <row r="4" spans="1:7" s="22" customFormat="1" ht="38.1" customHeight="1" x14ac:dyDescent="0.3">
      <c r="A4" s="172" t="s">
        <v>13</v>
      </c>
      <c r="B4" s="172" t="s">
        <v>158</v>
      </c>
      <c r="C4" s="172" t="s">
        <v>91</v>
      </c>
      <c r="D4" s="172" t="s">
        <v>92</v>
      </c>
      <c r="E4" s="172" t="s">
        <v>159</v>
      </c>
      <c r="F4" s="172" t="s">
        <v>93</v>
      </c>
      <c r="G4" s="172" t="s">
        <v>94</v>
      </c>
    </row>
    <row r="5" spans="1:7" s="22" customFormat="1" ht="15.75" customHeight="1" x14ac:dyDescent="0.3">
      <c r="A5" s="240" t="s">
        <v>14</v>
      </c>
      <c r="B5" s="237">
        <f>SUM(B6)</f>
        <v>494312.08</v>
      </c>
      <c r="C5" s="237">
        <f t="shared" ref="C5:E5" si="0">SUM(C6)</f>
        <v>602097</v>
      </c>
      <c r="D5" s="237">
        <f t="shared" si="0"/>
        <v>0</v>
      </c>
      <c r="E5" s="12">
        <f t="shared" si="0"/>
        <v>575729.75</v>
      </c>
      <c r="F5" s="93"/>
      <c r="G5" s="93"/>
    </row>
    <row r="6" spans="1:7" s="22" customFormat="1" ht="15.75" customHeight="1" x14ac:dyDescent="0.3">
      <c r="A6" s="240" t="s">
        <v>31</v>
      </c>
      <c r="B6" s="241">
        <f>SUM(B7:B7)</f>
        <v>494312.08</v>
      </c>
      <c r="C6" s="241">
        <f>SUM(C7:C7)</f>
        <v>602097</v>
      </c>
      <c r="D6" s="238">
        <f>SUM(D7:D7)</f>
        <v>0</v>
      </c>
      <c r="E6" s="152">
        <f>SUM(E7:E7)</f>
        <v>575729.75</v>
      </c>
      <c r="F6" s="93"/>
      <c r="G6" s="93"/>
    </row>
    <row r="7" spans="1:7" s="22" customFormat="1" x14ac:dyDescent="0.3">
      <c r="A7" s="242" t="s">
        <v>30</v>
      </c>
      <c r="B7" s="243">
        <v>494312.08</v>
      </c>
      <c r="C7" s="243">
        <v>602097</v>
      </c>
      <c r="D7" s="239"/>
      <c r="E7" s="218">
        <v>575729.75</v>
      </c>
      <c r="F7" s="93"/>
      <c r="G7" s="93"/>
    </row>
  </sheetData>
  <mergeCells count="1">
    <mergeCell ref="A2:G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3"/>
  <sheetViews>
    <sheetView view="pageBreakPreview" zoomScale="120" zoomScaleNormal="100" zoomScaleSheetLayoutView="120" workbookViewId="0">
      <selection activeCell="G11" sqref="G11"/>
    </sheetView>
  </sheetViews>
  <sheetFormatPr defaultRowHeight="14.4" x14ac:dyDescent="0.3"/>
  <cols>
    <col min="1" max="1" width="5.44140625" bestFit="1" customWidth="1"/>
    <col min="2" max="2" width="8.88671875" bestFit="1" customWidth="1"/>
    <col min="3" max="3" width="6" bestFit="1" customWidth="1"/>
    <col min="4" max="6" width="25.33203125" customWidth="1"/>
    <col min="7" max="7" width="22" customWidth="1"/>
    <col min="9" max="9" width="23.88671875" customWidth="1"/>
  </cols>
  <sheetData>
    <row r="1" spans="1:12" ht="18" customHeight="1" x14ac:dyDescent="0.3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8" customHeight="1" x14ac:dyDescent="0.3">
      <c r="B2" s="323" t="s">
        <v>160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12" ht="15.75" customHeight="1" x14ac:dyDescent="0.3">
      <c r="B3" s="323" t="s">
        <v>98</v>
      </c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12" ht="17.399999999999999" x14ac:dyDescent="0.3">
      <c r="A4" s="4"/>
      <c r="B4" s="4"/>
      <c r="C4" s="4"/>
      <c r="D4" s="4"/>
      <c r="E4" s="4"/>
      <c r="F4" s="4"/>
      <c r="G4" s="4"/>
      <c r="H4" s="5"/>
      <c r="I4" s="5"/>
    </row>
    <row r="5" spans="1:12" ht="17.399999999999999" x14ac:dyDescent="0.3">
      <c r="A5" s="4"/>
      <c r="B5" s="4"/>
      <c r="C5" s="4"/>
      <c r="D5" s="4"/>
      <c r="E5" s="4"/>
      <c r="F5" s="5"/>
      <c r="G5" s="5"/>
    </row>
    <row r="6" spans="1:12" s="22" customFormat="1" ht="39.6" x14ac:dyDescent="0.3">
      <c r="A6" s="362" t="s">
        <v>13</v>
      </c>
      <c r="B6" s="363"/>
      <c r="C6" s="363"/>
      <c r="D6" s="363"/>
      <c r="E6" s="364"/>
      <c r="F6" s="170" t="s">
        <v>127</v>
      </c>
      <c r="G6" s="172" t="s">
        <v>91</v>
      </c>
      <c r="H6" s="170" t="s">
        <v>99</v>
      </c>
      <c r="I6" s="170" t="s">
        <v>128</v>
      </c>
      <c r="J6" s="170" t="s">
        <v>93</v>
      </c>
      <c r="K6" s="170" t="s">
        <v>94</v>
      </c>
    </row>
    <row r="7" spans="1:12" s="22" customFormat="1" ht="26.4" x14ac:dyDescent="0.3">
      <c r="A7" s="362">
        <v>1</v>
      </c>
      <c r="B7" s="363"/>
      <c r="C7" s="363"/>
      <c r="D7" s="363"/>
      <c r="E7" s="364"/>
      <c r="F7" s="170">
        <v>2</v>
      </c>
      <c r="G7" s="170">
        <v>3</v>
      </c>
      <c r="H7" s="170">
        <v>4</v>
      </c>
      <c r="I7" s="170">
        <v>5</v>
      </c>
      <c r="J7" s="170" t="s">
        <v>84</v>
      </c>
      <c r="K7" s="170" t="s">
        <v>85</v>
      </c>
    </row>
    <row r="8" spans="1:12" s="22" customFormat="1" x14ac:dyDescent="0.3">
      <c r="A8" s="145"/>
      <c r="B8" s="116">
        <v>84</v>
      </c>
      <c r="C8" s="116"/>
      <c r="D8" s="368" t="s">
        <v>33</v>
      </c>
      <c r="E8" s="369"/>
      <c r="F8" s="244">
        <v>0</v>
      </c>
      <c r="G8" s="244">
        <v>0</v>
      </c>
      <c r="H8" s="244">
        <v>0</v>
      </c>
      <c r="I8" s="244">
        <v>0</v>
      </c>
      <c r="J8" s="93"/>
      <c r="K8" s="93"/>
    </row>
    <row r="9" spans="1:12" s="22" customFormat="1" ht="26.1" customHeight="1" x14ac:dyDescent="0.3">
      <c r="A9" s="98"/>
      <c r="B9" s="98"/>
      <c r="C9" s="245">
        <v>81</v>
      </c>
      <c r="D9" s="372" t="s">
        <v>34</v>
      </c>
      <c r="E9" s="373"/>
      <c r="F9" s="244"/>
      <c r="G9" s="244"/>
      <c r="H9" s="244"/>
      <c r="I9" s="244"/>
      <c r="J9" s="93"/>
      <c r="K9" s="93"/>
    </row>
    <row r="10" spans="1:12" s="44" customFormat="1" ht="26.1" customHeight="1" x14ac:dyDescent="0.3">
      <c r="A10" s="246">
        <v>5</v>
      </c>
      <c r="B10" s="246"/>
      <c r="C10" s="246"/>
      <c r="D10" s="374" t="s">
        <v>35</v>
      </c>
      <c r="E10" s="375"/>
      <c r="F10" s="247">
        <f>F11</f>
        <v>300.62</v>
      </c>
      <c r="G10" s="247">
        <v>0</v>
      </c>
      <c r="H10" s="247">
        <v>0</v>
      </c>
      <c r="I10" s="247">
        <f>I11</f>
        <v>60.12</v>
      </c>
      <c r="J10" s="248"/>
      <c r="K10" s="248"/>
    </row>
    <row r="11" spans="1:12" s="22" customFormat="1" ht="24.9" customHeight="1" x14ac:dyDescent="0.3">
      <c r="A11" s="116"/>
      <c r="B11" s="116">
        <v>54</v>
      </c>
      <c r="C11" s="116"/>
      <c r="D11" s="368" t="s">
        <v>36</v>
      </c>
      <c r="E11" s="369"/>
      <c r="F11" s="244">
        <f>F12</f>
        <v>300.62</v>
      </c>
      <c r="G11" s="244"/>
      <c r="H11" s="244"/>
      <c r="I11" s="249">
        <f>I12</f>
        <v>60.12</v>
      </c>
      <c r="J11" s="93"/>
      <c r="K11" s="93"/>
    </row>
    <row r="12" spans="1:12" s="22" customFormat="1" x14ac:dyDescent="0.3">
      <c r="A12" s="116"/>
      <c r="B12" s="116"/>
      <c r="C12" s="245">
        <v>11</v>
      </c>
      <c r="D12" s="370" t="s">
        <v>6</v>
      </c>
      <c r="E12" s="371"/>
      <c r="F12" s="244">
        <v>300.62</v>
      </c>
      <c r="G12" s="244"/>
      <c r="H12" s="244"/>
      <c r="I12" s="249">
        <v>60.12</v>
      </c>
      <c r="J12" s="93"/>
      <c r="K12" s="93"/>
    </row>
    <row r="13" spans="1:12" s="22" customFormat="1" x14ac:dyDescent="0.3">
      <c r="A13" s="116"/>
      <c r="B13" s="116"/>
      <c r="C13" s="245">
        <v>31</v>
      </c>
      <c r="D13" s="370" t="s">
        <v>19</v>
      </c>
      <c r="E13" s="371"/>
      <c r="F13" s="244"/>
      <c r="G13" s="244"/>
      <c r="H13" s="244"/>
      <c r="I13" s="249"/>
      <c r="J13" s="250"/>
      <c r="K13" s="250"/>
    </row>
  </sheetData>
  <mergeCells count="10">
    <mergeCell ref="B2:L2"/>
    <mergeCell ref="B3:L3"/>
    <mergeCell ref="D11:E11"/>
    <mergeCell ref="D12:E12"/>
    <mergeCell ref="D13:E13"/>
    <mergeCell ref="A6:E6"/>
    <mergeCell ref="A7:E7"/>
    <mergeCell ref="D8:E8"/>
    <mergeCell ref="D9:E9"/>
    <mergeCell ref="D10:E10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41"/>
  <sheetViews>
    <sheetView topLeftCell="A3" zoomScale="120" zoomScaleNormal="120" workbookViewId="0">
      <selection activeCell="H128" sqref="H128"/>
    </sheetView>
  </sheetViews>
  <sheetFormatPr defaultRowHeight="14.4" x14ac:dyDescent="0.3"/>
  <cols>
    <col min="1" max="1" width="8.33203125" customWidth="1"/>
    <col min="2" max="2" width="8.44140625" bestFit="1" customWidth="1"/>
    <col min="3" max="4" width="8.6640625" customWidth="1"/>
    <col min="5" max="5" width="38" customWidth="1"/>
    <col min="6" max="6" width="19.6640625" customWidth="1"/>
    <col min="7" max="7" width="20.21875" customWidth="1"/>
    <col min="8" max="8" width="19.5546875" customWidth="1"/>
    <col min="9" max="9" width="8.6640625" style="8"/>
    <col min="10" max="10" width="10.109375" customWidth="1"/>
    <col min="11" max="12" width="10.5546875" bestFit="1" customWidth="1"/>
  </cols>
  <sheetData>
    <row r="1" spans="1:12" ht="53.25" customHeight="1" x14ac:dyDescent="0.3">
      <c r="A1" s="323" t="s">
        <v>135</v>
      </c>
      <c r="B1" s="323"/>
      <c r="C1" s="323"/>
      <c r="D1" s="323"/>
      <c r="E1" s="323"/>
      <c r="F1" s="323"/>
      <c r="G1" s="323"/>
      <c r="H1" s="323"/>
      <c r="I1" s="323"/>
    </row>
    <row r="2" spans="1:12" ht="15.75" customHeight="1" x14ac:dyDescent="0.3">
      <c r="A2" s="323" t="s">
        <v>136</v>
      </c>
      <c r="B2" s="323"/>
      <c r="C2" s="323"/>
      <c r="D2" s="323"/>
      <c r="E2" s="323"/>
      <c r="F2" s="323"/>
      <c r="G2" s="323"/>
      <c r="H2" s="323"/>
      <c r="I2" s="323"/>
      <c r="J2" s="41"/>
      <c r="K2" s="41"/>
      <c r="L2" s="41"/>
    </row>
    <row r="3" spans="1:12" ht="27.75" customHeight="1" x14ac:dyDescent="0.3">
      <c r="A3" s="323" t="s">
        <v>15</v>
      </c>
      <c r="B3" s="323"/>
      <c r="C3" s="323"/>
      <c r="D3" s="323"/>
      <c r="E3" s="323"/>
      <c r="F3" s="323"/>
      <c r="G3" s="323"/>
      <c r="H3" s="323"/>
      <c r="I3" s="323"/>
    </row>
    <row r="4" spans="1:12" ht="18" customHeight="1" x14ac:dyDescent="0.3">
      <c r="A4" s="19"/>
      <c r="B4" s="19"/>
      <c r="C4" s="19"/>
      <c r="D4" s="19"/>
      <c r="E4" s="19"/>
      <c r="F4" s="19"/>
      <c r="G4" s="94"/>
      <c r="H4" s="19"/>
      <c r="I4" s="19"/>
    </row>
    <row r="5" spans="1:12" ht="15.6" x14ac:dyDescent="0.3">
      <c r="B5" s="391" t="s">
        <v>100</v>
      </c>
      <c r="C5" s="391"/>
      <c r="D5" s="391"/>
      <c r="E5" s="391"/>
      <c r="F5" s="391"/>
      <c r="G5" s="391"/>
      <c r="H5" s="391"/>
      <c r="I5" s="391"/>
    </row>
    <row r="6" spans="1:12" ht="15.6" x14ac:dyDescent="0.3">
      <c r="B6" s="20"/>
      <c r="C6" s="20"/>
      <c r="D6" s="20"/>
      <c r="E6" s="20"/>
      <c r="F6" s="20"/>
      <c r="G6" s="20"/>
      <c r="H6" s="20"/>
      <c r="I6" s="20"/>
    </row>
    <row r="7" spans="1:12" s="22" customFormat="1" ht="26.4" x14ac:dyDescent="0.3">
      <c r="A7" s="358" t="s">
        <v>161</v>
      </c>
      <c r="B7" s="359"/>
      <c r="C7" s="359"/>
      <c r="D7" s="360"/>
      <c r="E7" s="251" t="s">
        <v>17</v>
      </c>
      <c r="F7" s="118" t="s">
        <v>124</v>
      </c>
      <c r="G7" s="118" t="s">
        <v>125</v>
      </c>
      <c r="H7" s="118" t="s">
        <v>162</v>
      </c>
      <c r="I7" s="252" t="s">
        <v>80</v>
      </c>
    </row>
    <row r="8" spans="1:12" s="74" customFormat="1" ht="12" customHeight="1" x14ac:dyDescent="0.2">
      <c r="A8" s="390">
        <v>1</v>
      </c>
      <c r="B8" s="390"/>
      <c r="C8" s="390"/>
      <c r="D8" s="390"/>
      <c r="E8" s="253">
        <v>2</v>
      </c>
      <c r="F8" s="254">
        <v>3</v>
      </c>
      <c r="G8" s="254">
        <v>4</v>
      </c>
      <c r="H8" s="254">
        <v>5</v>
      </c>
      <c r="I8" s="255" t="s">
        <v>82</v>
      </c>
    </row>
    <row r="9" spans="1:12" s="22" customFormat="1" x14ac:dyDescent="0.3">
      <c r="A9" s="389"/>
      <c r="B9" s="389"/>
      <c r="C9" s="389"/>
      <c r="D9" s="145"/>
      <c r="E9" s="256" t="s">
        <v>136</v>
      </c>
      <c r="F9" s="50"/>
      <c r="G9" s="206"/>
      <c r="H9" s="50"/>
      <c r="I9" s="59"/>
    </row>
    <row r="10" spans="1:12" s="22" customFormat="1" ht="22.5" customHeight="1" x14ac:dyDescent="0.3">
      <c r="A10" s="374"/>
      <c r="B10" s="383"/>
      <c r="C10" s="383"/>
      <c r="D10" s="375"/>
      <c r="E10" s="256" t="s">
        <v>29</v>
      </c>
      <c r="F10" s="241">
        <f>SUM(F11,F56,F66,F76,F115,F126)</f>
        <v>602097</v>
      </c>
      <c r="G10" s="308">
        <f>SUM(G11,G56,G66,G76,G115,G126)</f>
        <v>0</v>
      </c>
      <c r="H10" s="308">
        <f>SUM(H11,H56,H66,H76,H115,H126,)</f>
        <v>575729.75</v>
      </c>
      <c r="I10" s="218">
        <f>(H10/F10)*100</f>
        <v>95.620763763978232</v>
      </c>
    </row>
    <row r="11" spans="1:12" s="22" customFormat="1" x14ac:dyDescent="0.3">
      <c r="A11" s="384">
        <v>11</v>
      </c>
      <c r="B11" s="385"/>
      <c r="C11" s="385"/>
      <c r="D11" s="386"/>
      <c r="E11" s="281" t="s">
        <v>163</v>
      </c>
      <c r="F11" s="191">
        <f>SUM(F12)</f>
        <v>25000</v>
      </c>
      <c r="G11" s="191">
        <v>0</v>
      </c>
      <c r="H11" s="191">
        <f>SUM(H12)</f>
        <v>30908.5</v>
      </c>
      <c r="I11" s="318">
        <f t="shared" ref="I11:I70" si="0">(H11/F11)*100</f>
        <v>123.634</v>
      </c>
    </row>
    <row r="12" spans="1:12" s="22" customFormat="1" ht="26.4" x14ac:dyDescent="0.3">
      <c r="A12" s="380" t="s">
        <v>164</v>
      </c>
      <c r="B12" s="381"/>
      <c r="C12" s="381"/>
      <c r="D12" s="382"/>
      <c r="E12" s="258" t="s">
        <v>165</v>
      </c>
      <c r="F12" s="191">
        <f>SUM(F13,F46)</f>
        <v>25000</v>
      </c>
      <c r="G12" s="191">
        <f>SUM(G13,G46)</f>
        <v>0</v>
      </c>
      <c r="H12" s="191">
        <f>SUM(H13,H46)</f>
        <v>30908.5</v>
      </c>
      <c r="I12" s="318">
        <f t="shared" si="0"/>
        <v>123.634</v>
      </c>
    </row>
    <row r="13" spans="1:12" s="44" customFormat="1" x14ac:dyDescent="0.3">
      <c r="A13" s="113">
        <v>3</v>
      </c>
      <c r="B13" s="113"/>
      <c r="C13" s="113"/>
      <c r="D13" s="113"/>
      <c r="E13" s="275" t="s">
        <v>10</v>
      </c>
      <c r="F13" s="196">
        <f>SUM(F14,F39,F43)</f>
        <v>24035</v>
      </c>
      <c r="G13" s="196"/>
      <c r="H13" s="196">
        <f>SUM(H14,H39,H43)</f>
        <v>29931.29</v>
      </c>
      <c r="I13" s="219">
        <f t="shared" si="0"/>
        <v>124.53209902225922</v>
      </c>
      <c r="K13" s="73"/>
    </row>
    <row r="14" spans="1:12" s="44" customFormat="1" x14ac:dyDescent="0.3">
      <c r="A14" s="262"/>
      <c r="B14" s="262">
        <v>32</v>
      </c>
      <c r="C14" s="262"/>
      <c r="D14" s="263"/>
      <c r="E14" s="264" t="s">
        <v>18</v>
      </c>
      <c r="F14" s="261">
        <v>23385</v>
      </c>
      <c r="G14" s="261"/>
      <c r="H14" s="261">
        <f>SUM(H15,H18,H24,H33)</f>
        <v>29254.48</v>
      </c>
      <c r="I14" s="302">
        <f t="shared" si="0"/>
        <v>125.09933718195425</v>
      </c>
    </row>
    <row r="15" spans="1:12" s="44" customFormat="1" x14ac:dyDescent="0.3">
      <c r="A15" s="75"/>
      <c r="B15" s="75"/>
      <c r="C15" s="139">
        <v>321</v>
      </c>
      <c r="D15" s="139"/>
      <c r="E15" s="129" t="s">
        <v>37</v>
      </c>
      <c r="F15" s="259">
        <v>870</v>
      </c>
      <c r="G15" s="259"/>
      <c r="H15" s="259">
        <f>SUM(H16:H17)</f>
        <v>467.69</v>
      </c>
      <c r="I15" s="218">
        <f t="shared" si="0"/>
        <v>53.757471264367815</v>
      </c>
    </row>
    <row r="16" spans="1:12" s="22" customFormat="1" x14ac:dyDescent="0.3">
      <c r="A16" s="69"/>
      <c r="B16" s="53"/>
      <c r="C16" s="250"/>
      <c r="D16" s="135">
        <v>3211</v>
      </c>
      <c r="E16" s="130" t="s">
        <v>38</v>
      </c>
      <c r="F16" s="70"/>
      <c r="G16" s="180"/>
      <c r="H16" s="180">
        <v>185.19</v>
      </c>
      <c r="I16" s="59"/>
    </row>
    <row r="17" spans="1:9" s="22" customFormat="1" x14ac:dyDescent="0.3">
      <c r="A17" s="69"/>
      <c r="B17" s="53"/>
      <c r="C17" s="250"/>
      <c r="D17" s="135">
        <v>3213</v>
      </c>
      <c r="E17" s="130" t="s">
        <v>39</v>
      </c>
      <c r="F17" s="70"/>
      <c r="G17" s="180"/>
      <c r="H17" s="180">
        <v>282.5</v>
      </c>
      <c r="I17" s="59"/>
    </row>
    <row r="18" spans="1:9" s="44" customFormat="1" x14ac:dyDescent="0.3">
      <c r="A18" s="260"/>
      <c r="B18" s="260"/>
      <c r="C18" s="139">
        <v>322</v>
      </c>
      <c r="D18" s="139"/>
      <c r="E18" s="129" t="s">
        <v>41</v>
      </c>
      <c r="F18" s="259">
        <v>8260</v>
      </c>
      <c r="G18" s="259"/>
      <c r="H18" s="259">
        <f>SUM(H19:H23)</f>
        <v>10939.900000000001</v>
      </c>
      <c r="I18" s="218">
        <f t="shared" si="0"/>
        <v>132.44430992736079</v>
      </c>
    </row>
    <row r="19" spans="1:9" s="22" customFormat="1" x14ac:dyDescent="0.3">
      <c r="A19" s="135"/>
      <c r="B19" s="250"/>
      <c r="C19" s="250"/>
      <c r="D19" s="135">
        <v>3221</v>
      </c>
      <c r="E19" s="130" t="s">
        <v>51</v>
      </c>
      <c r="F19" s="180"/>
      <c r="G19" s="180"/>
      <c r="H19" s="180">
        <v>2324.5700000000002</v>
      </c>
      <c r="I19" s="59"/>
    </row>
    <row r="20" spans="1:9" s="22" customFormat="1" x14ac:dyDescent="0.3">
      <c r="A20" s="135"/>
      <c r="B20" s="250"/>
      <c r="C20" s="250"/>
      <c r="D20" s="135">
        <v>3222</v>
      </c>
      <c r="E20" s="130" t="s">
        <v>52</v>
      </c>
      <c r="F20" s="180"/>
      <c r="G20" s="180"/>
      <c r="H20" s="180">
        <v>524.6</v>
      </c>
      <c r="I20" s="59"/>
    </row>
    <row r="21" spans="1:9" s="22" customFormat="1" x14ac:dyDescent="0.3">
      <c r="A21" s="135"/>
      <c r="B21" s="250"/>
      <c r="C21" s="250"/>
      <c r="D21" s="135">
        <v>3223</v>
      </c>
      <c r="E21" s="130" t="s">
        <v>53</v>
      </c>
      <c r="F21" s="180"/>
      <c r="G21" s="180"/>
      <c r="H21" s="180">
        <v>6696.43</v>
      </c>
      <c r="I21" s="59"/>
    </row>
    <row r="22" spans="1:9" s="22" customFormat="1" ht="26.4" x14ac:dyDescent="0.3">
      <c r="A22" s="135"/>
      <c r="B22" s="250"/>
      <c r="C22" s="250"/>
      <c r="D22" s="135">
        <v>3224</v>
      </c>
      <c r="E22" s="130" t="s">
        <v>54</v>
      </c>
      <c r="F22" s="180"/>
      <c r="G22" s="180"/>
      <c r="H22" s="180">
        <v>58.61</v>
      </c>
      <c r="I22" s="59"/>
    </row>
    <row r="23" spans="1:9" s="22" customFormat="1" x14ac:dyDescent="0.3">
      <c r="A23" s="135"/>
      <c r="B23" s="250"/>
      <c r="C23" s="250"/>
      <c r="D23" s="135">
        <v>3225</v>
      </c>
      <c r="E23" s="130" t="s">
        <v>55</v>
      </c>
      <c r="F23" s="180"/>
      <c r="G23" s="180"/>
      <c r="H23" s="180">
        <v>1335.69</v>
      </c>
      <c r="I23" s="59"/>
    </row>
    <row r="24" spans="1:9" s="44" customFormat="1" x14ac:dyDescent="0.3">
      <c r="A24" s="260"/>
      <c r="B24" s="260"/>
      <c r="C24" s="139">
        <v>323</v>
      </c>
      <c r="D24" s="139"/>
      <c r="E24" s="129" t="s">
        <v>57</v>
      </c>
      <c r="F24" s="259">
        <v>13865</v>
      </c>
      <c r="G24" s="259"/>
      <c r="H24" s="259">
        <f>SUM(H25:H32)</f>
        <v>16565.34</v>
      </c>
      <c r="I24" s="218">
        <f t="shared" si="0"/>
        <v>119.47594662820052</v>
      </c>
    </row>
    <row r="25" spans="1:9" s="22" customFormat="1" x14ac:dyDescent="0.3">
      <c r="A25" s="250"/>
      <c r="B25" s="250"/>
      <c r="C25" s="135"/>
      <c r="D25" s="135">
        <v>3231</v>
      </c>
      <c r="E25" s="130" t="s">
        <v>58</v>
      </c>
      <c r="F25" s="180"/>
      <c r="G25" s="180"/>
      <c r="H25" s="180">
        <v>962.15</v>
      </c>
      <c r="I25" s="59"/>
    </row>
    <row r="26" spans="1:9" s="22" customFormat="1" ht="18.600000000000001" customHeight="1" x14ac:dyDescent="0.3">
      <c r="A26" s="250"/>
      <c r="B26" s="250"/>
      <c r="C26" s="135"/>
      <c r="D26" s="135">
        <v>3232</v>
      </c>
      <c r="E26" s="130" t="s">
        <v>59</v>
      </c>
      <c r="F26" s="180"/>
      <c r="G26" s="180"/>
      <c r="H26" s="180">
        <v>4104.42</v>
      </c>
      <c r="I26" s="59"/>
    </row>
    <row r="27" spans="1:9" s="22" customFormat="1" x14ac:dyDescent="0.3">
      <c r="A27" s="250"/>
      <c r="B27" s="250"/>
      <c r="C27" s="135"/>
      <c r="D27" s="135">
        <v>3233</v>
      </c>
      <c r="E27" s="130" t="s">
        <v>60</v>
      </c>
      <c r="F27" s="180"/>
      <c r="G27" s="180"/>
      <c r="H27" s="180">
        <v>0</v>
      </c>
      <c r="I27" s="59"/>
    </row>
    <row r="28" spans="1:9" s="22" customFormat="1" x14ac:dyDescent="0.3">
      <c r="A28" s="250"/>
      <c r="B28" s="250"/>
      <c r="C28" s="135"/>
      <c r="D28" s="135">
        <v>3234</v>
      </c>
      <c r="E28" s="130" t="s">
        <v>61</v>
      </c>
      <c r="F28" s="180"/>
      <c r="G28" s="180"/>
      <c r="H28" s="180">
        <v>1847.74</v>
      </c>
      <c r="I28" s="59"/>
    </row>
    <row r="29" spans="1:9" s="22" customFormat="1" x14ac:dyDescent="0.3">
      <c r="A29" s="250"/>
      <c r="B29" s="250"/>
      <c r="C29" s="135"/>
      <c r="D29" s="135">
        <v>3235</v>
      </c>
      <c r="E29" s="130" t="s">
        <v>153</v>
      </c>
      <c r="F29" s="180"/>
      <c r="G29" s="180"/>
      <c r="H29" s="180">
        <v>890.14</v>
      </c>
      <c r="I29" s="59"/>
    </row>
    <row r="30" spans="1:9" s="22" customFormat="1" x14ac:dyDescent="0.3">
      <c r="A30" s="250"/>
      <c r="B30" s="250"/>
      <c r="C30" s="135"/>
      <c r="D30" s="135">
        <v>3236</v>
      </c>
      <c r="E30" s="130" t="s">
        <v>62</v>
      </c>
      <c r="F30" s="180"/>
      <c r="G30" s="180"/>
      <c r="H30" s="180">
        <v>2592.16</v>
      </c>
      <c r="I30" s="59"/>
    </row>
    <row r="31" spans="1:9" s="22" customFormat="1" x14ac:dyDescent="0.3">
      <c r="A31" s="250"/>
      <c r="B31" s="250"/>
      <c r="C31" s="135"/>
      <c r="D31" s="135">
        <v>3237</v>
      </c>
      <c r="E31" s="130" t="s">
        <v>63</v>
      </c>
      <c r="F31" s="180"/>
      <c r="G31" s="180"/>
      <c r="H31" s="180">
        <v>4290.32</v>
      </c>
      <c r="I31" s="59"/>
    </row>
    <row r="32" spans="1:9" s="22" customFormat="1" x14ac:dyDescent="0.3">
      <c r="A32" s="250"/>
      <c r="B32" s="250"/>
      <c r="C32" s="135"/>
      <c r="D32" s="135">
        <v>3238</v>
      </c>
      <c r="E32" s="130" t="s">
        <v>64</v>
      </c>
      <c r="F32" s="180"/>
      <c r="G32" s="180"/>
      <c r="H32" s="180">
        <v>1878.41</v>
      </c>
      <c r="I32" s="59"/>
    </row>
    <row r="33" spans="1:9" s="44" customFormat="1" x14ac:dyDescent="0.3">
      <c r="A33" s="260"/>
      <c r="B33" s="260"/>
      <c r="C33" s="139">
        <v>329</v>
      </c>
      <c r="D33" s="139"/>
      <c r="E33" s="129" t="s">
        <v>66</v>
      </c>
      <c r="F33" s="259">
        <v>390</v>
      </c>
      <c r="G33" s="259"/>
      <c r="H33" s="259">
        <f>SUM(H34:H38)</f>
        <v>1281.55</v>
      </c>
      <c r="I33" s="218">
        <f t="shared" si="0"/>
        <v>328.60256410256409</v>
      </c>
    </row>
    <row r="34" spans="1:9" s="22" customFormat="1" x14ac:dyDescent="0.3">
      <c r="A34" s="250"/>
      <c r="B34" s="250"/>
      <c r="C34" s="135"/>
      <c r="D34" s="135">
        <v>3292</v>
      </c>
      <c r="E34" s="130" t="s">
        <v>67</v>
      </c>
      <c r="F34" s="180"/>
      <c r="G34" s="180"/>
      <c r="H34" s="180">
        <v>180.06</v>
      </c>
      <c r="I34" s="59"/>
    </row>
    <row r="35" spans="1:9" s="22" customFormat="1" x14ac:dyDescent="0.3">
      <c r="A35" s="250"/>
      <c r="B35" s="250"/>
      <c r="C35" s="135"/>
      <c r="D35" s="135">
        <v>3293</v>
      </c>
      <c r="E35" s="130" t="s">
        <v>68</v>
      </c>
      <c r="F35" s="180"/>
      <c r="G35" s="180"/>
      <c r="H35" s="180">
        <v>53.5</v>
      </c>
      <c r="I35" s="59"/>
    </row>
    <row r="36" spans="1:9" s="22" customFormat="1" x14ac:dyDescent="0.3">
      <c r="A36" s="250"/>
      <c r="B36" s="250"/>
      <c r="C36" s="135"/>
      <c r="D36" s="135">
        <v>3294</v>
      </c>
      <c r="E36" s="130" t="s">
        <v>69</v>
      </c>
      <c r="F36" s="180"/>
      <c r="G36" s="180"/>
      <c r="H36" s="180">
        <v>53.09</v>
      </c>
      <c r="I36" s="59"/>
    </row>
    <row r="37" spans="1:9" s="22" customFormat="1" x14ac:dyDescent="0.3">
      <c r="A37" s="250"/>
      <c r="B37" s="250"/>
      <c r="C37" s="135"/>
      <c r="D37" s="135">
        <v>3295</v>
      </c>
      <c r="E37" s="130" t="s">
        <v>70</v>
      </c>
      <c r="F37" s="180"/>
      <c r="G37" s="180"/>
      <c r="H37" s="180">
        <v>140.05000000000001</v>
      </c>
      <c r="I37" s="218"/>
    </row>
    <row r="38" spans="1:9" s="22" customFormat="1" x14ac:dyDescent="0.3">
      <c r="A38" s="250"/>
      <c r="B38" s="250"/>
      <c r="C38" s="135"/>
      <c r="D38" s="135">
        <v>3299</v>
      </c>
      <c r="E38" s="130" t="s">
        <v>66</v>
      </c>
      <c r="F38" s="180"/>
      <c r="G38" s="180"/>
      <c r="H38" s="180">
        <v>854.85</v>
      </c>
      <c r="I38" s="218"/>
    </row>
    <row r="39" spans="1:9" s="44" customFormat="1" x14ac:dyDescent="0.3">
      <c r="A39" s="262"/>
      <c r="B39" s="262">
        <v>34</v>
      </c>
      <c r="C39" s="262"/>
      <c r="D39" s="263"/>
      <c r="E39" s="264" t="s">
        <v>32</v>
      </c>
      <c r="F39" s="261">
        <v>650</v>
      </c>
      <c r="G39" s="261"/>
      <c r="H39" s="261">
        <f>SUM(H40)</f>
        <v>675.9</v>
      </c>
      <c r="I39" s="302">
        <f t="shared" si="0"/>
        <v>103.98461538461538</v>
      </c>
    </row>
    <row r="40" spans="1:9" s="44" customFormat="1" x14ac:dyDescent="0.3">
      <c r="A40" s="260"/>
      <c r="B40" s="260"/>
      <c r="C40" s="139">
        <v>343</v>
      </c>
      <c r="D40" s="139"/>
      <c r="E40" s="129" t="s">
        <v>71</v>
      </c>
      <c r="F40" s="259">
        <v>650</v>
      </c>
      <c r="G40" s="259"/>
      <c r="H40" s="259">
        <f>SUM(H41:H42)</f>
        <v>675.9</v>
      </c>
      <c r="I40" s="218">
        <f t="shared" si="0"/>
        <v>103.98461538461538</v>
      </c>
    </row>
    <row r="41" spans="1:9" s="22" customFormat="1" x14ac:dyDescent="0.3">
      <c r="A41" s="250"/>
      <c r="B41" s="250"/>
      <c r="C41" s="135"/>
      <c r="D41" s="135">
        <v>3431</v>
      </c>
      <c r="E41" s="130" t="s">
        <v>72</v>
      </c>
      <c r="F41" s="70"/>
      <c r="G41" s="180"/>
      <c r="H41" s="180">
        <v>673.64</v>
      </c>
      <c r="I41" s="218"/>
    </row>
    <row r="42" spans="1:9" s="22" customFormat="1" ht="18.600000000000001" customHeight="1" x14ac:dyDescent="0.3">
      <c r="A42" s="250"/>
      <c r="B42" s="250"/>
      <c r="C42" s="135"/>
      <c r="D42" s="135">
        <v>3433</v>
      </c>
      <c r="E42" s="130" t="s">
        <v>122</v>
      </c>
      <c r="F42" s="70"/>
      <c r="G42" s="180"/>
      <c r="H42" s="180">
        <v>2.2599999999999998</v>
      </c>
      <c r="I42" s="218"/>
    </row>
    <row r="43" spans="1:9" s="44" customFormat="1" ht="18.600000000000001" customHeight="1" x14ac:dyDescent="0.3">
      <c r="A43" s="269"/>
      <c r="B43" s="267">
        <v>38</v>
      </c>
      <c r="C43" s="270"/>
      <c r="D43" s="270"/>
      <c r="E43" s="271" t="s">
        <v>73</v>
      </c>
      <c r="F43" s="273">
        <v>0</v>
      </c>
      <c r="G43" s="273"/>
      <c r="H43" s="273">
        <f>H45</f>
        <v>0.91</v>
      </c>
      <c r="I43" s="79"/>
    </row>
    <row r="44" spans="1:9" s="268" customFormat="1" x14ac:dyDescent="0.3">
      <c r="A44" s="260"/>
      <c r="B44" s="266"/>
      <c r="C44" s="266">
        <v>381</v>
      </c>
      <c r="D44" s="266"/>
      <c r="E44" s="268" t="s">
        <v>74</v>
      </c>
      <c r="F44" s="260"/>
      <c r="G44" s="260"/>
      <c r="H44" s="274">
        <f>H45</f>
        <v>0.91</v>
      </c>
      <c r="I44" s="59"/>
    </row>
    <row r="45" spans="1:9" s="22" customFormat="1" ht="18.600000000000001" customHeight="1" x14ac:dyDescent="0.3">
      <c r="A45" s="250"/>
      <c r="B45" s="265"/>
      <c r="C45" s="135"/>
      <c r="D45" s="135">
        <v>3812</v>
      </c>
      <c r="E45" s="272" t="s">
        <v>166</v>
      </c>
      <c r="F45" s="149"/>
      <c r="G45" s="149"/>
      <c r="H45" s="149">
        <v>0.91</v>
      </c>
      <c r="I45" s="59"/>
    </row>
    <row r="46" spans="1:9" s="44" customFormat="1" x14ac:dyDescent="0.3">
      <c r="A46" s="388">
        <v>4</v>
      </c>
      <c r="B46" s="388"/>
      <c r="C46" s="388"/>
      <c r="D46" s="113"/>
      <c r="E46" s="275" t="s">
        <v>12</v>
      </c>
      <c r="F46" s="24">
        <f>SUM(F48)</f>
        <v>965</v>
      </c>
      <c r="G46" s="24">
        <f t="shared" ref="G46:H46" si="1">SUM(G48)</f>
        <v>0</v>
      </c>
      <c r="H46" s="24">
        <f t="shared" si="1"/>
        <v>977.21</v>
      </c>
      <c r="I46" s="219">
        <f t="shared" si="0"/>
        <v>101.26528497409326</v>
      </c>
    </row>
    <row r="47" spans="1:9" s="22" customFormat="1" x14ac:dyDescent="0.3">
      <c r="A47" s="279">
        <v>11</v>
      </c>
      <c r="B47" s="145"/>
      <c r="C47" s="145"/>
      <c r="D47" s="145"/>
      <c r="E47" s="256" t="s">
        <v>6</v>
      </c>
      <c r="F47" s="241"/>
      <c r="G47" s="241"/>
      <c r="H47" s="241"/>
      <c r="I47" s="59"/>
    </row>
    <row r="48" spans="1:9" s="44" customFormat="1" ht="26.4" x14ac:dyDescent="0.3">
      <c r="A48" s="262"/>
      <c r="B48" s="262">
        <v>42</v>
      </c>
      <c r="C48" s="262"/>
      <c r="D48" s="263"/>
      <c r="E48" s="264" t="s">
        <v>26</v>
      </c>
      <c r="F48" s="224">
        <v>965</v>
      </c>
      <c r="G48" s="224"/>
      <c r="H48" s="276">
        <f>SUM(H49,H52)</f>
        <v>977.21</v>
      </c>
      <c r="I48" s="302">
        <f t="shared" si="0"/>
        <v>101.26528497409326</v>
      </c>
    </row>
    <row r="49" spans="1:9" s="44" customFormat="1" x14ac:dyDescent="0.3">
      <c r="A49" s="260"/>
      <c r="B49" s="260"/>
      <c r="C49" s="139">
        <v>422</v>
      </c>
      <c r="D49" s="139"/>
      <c r="E49" s="129" t="s">
        <v>76</v>
      </c>
      <c r="F49" s="259">
        <v>910</v>
      </c>
      <c r="G49" s="259"/>
      <c r="H49" s="277">
        <f>SUM(H50:H51)</f>
        <v>907</v>
      </c>
      <c r="I49" s="218">
        <f t="shared" si="0"/>
        <v>99.670329670329664</v>
      </c>
    </row>
    <row r="50" spans="1:9" s="22" customFormat="1" x14ac:dyDescent="0.3">
      <c r="A50" s="250"/>
      <c r="B50" s="250"/>
      <c r="C50" s="135"/>
      <c r="D50" s="279">
        <v>4221</v>
      </c>
      <c r="E50" s="130" t="s">
        <v>77</v>
      </c>
      <c r="F50" s="180"/>
      <c r="G50" s="180"/>
      <c r="H50" s="278">
        <v>599.98</v>
      </c>
      <c r="I50" s="218"/>
    </row>
    <row r="51" spans="1:9" s="22" customFormat="1" x14ac:dyDescent="0.3">
      <c r="A51" s="250"/>
      <c r="B51" s="250"/>
      <c r="C51" s="135"/>
      <c r="D51" s="279">
        <v>4225</v>
      </c>
      <c r="E51" s="130" t="s">
        <v>167</v>
      </c>
      <c r="F51" s="180"/>
      <c r="G51" s="180"/>
      <c r="H51" s="278">
        <v>307.02</v>
      </c>
      <c r="I51" s="218"/>
    </row>
    <row r="52" spans="1:9" s="44" customFormat="1" x14ac:dyDescent="0.3">
      <c r="A52" s="260"/>
      <c r="B52" s="260"/>
      <c r="C52" s="139">
        <v>424</v>
      </c>
      <c r="D52" s="280"/>
      <c r="E52" s="129" t="s">
        <v>79</v>
      </c>
      <c r="F52" s="259">
        <v>55</v>
      </c>
      <c r="G52" s="259"/>
      <c r="H52" s="277">
        <f>H53</f>
        <v>70.209999999999994</v>
      </c>
      <c r="I52" s="218">
        <f t="shared" si="0"/>
        <v>127.65454545454544</v>
      </c>
    </row>
    <row r="53" spans="1:9" s="22" customFormat="1" x14ac:dyDescent="0.3">
      <c r="A53" s="250"/>
      <c r="B53" s="250"/>
      <c r="C53" s="135"/>
      <c r="D53" s="279">
        <v>4241</v>
      </c>
      <c r="E53" s="130" t="s">
        <v>168</v>
      </c>
      <c r="F53" s="180"/>
      <c r="G53" s="180"/>
      <c r="H53" s="278">
        <v>70.209999999999994</v>
      </c>
      <c r="I53" s="218"/>
    </row>
    <row r="54" spans="1:9" s="22" customFormat="1" x14ac:dyDescent="0.3">
      <c r="A54" s="53"/>
      <c r="B54" s="53"/>
      <c r="C54" s="69"/>
      <c r="D54" s="77"/>
      <c r="E54" s="63"/>
      <c r="F54" s="180"/>
      <c r="G54" s="180"/>
      <c r="H54" s="78"/>
      <c r="I54" s="218"/>
    </row>
    <row r="55" spans="1:9" s="22" customFormat="1" x14ac:dyDescent="0.3">
      <c r="A55" s="376" t="s">
        <v>101</v>
      </c>
      <c r="B55" s="377"/>
      <c r="C55" s="377"/>
      <c r="D55" s="378"/>
      <c r="E55" s="282" t="s">
        <v>19</v>
      </c>
      <c r="F55" s="309">
        <f>F56</f>
        <v>53</v>
      </c>
      <c r="G55" s="309">
        <f>G56</f>
        <v>0</v>
      </c>
      <c r="H55" s="283">
        <f>H56</f>
        <v>97.53</v>
      </c>
      <c r="I55" s="318">
        <f t="shared" si="0"/>
        <v>184.01886792452831</v>
      </c>
    </row>
    <row r="56" spans="1:9" s="22" customFormat="1" x14ac:dyDescent="0.3">
      <c r="A56" s="379" t="s">
        <v>164</v>
      </c>
      <c r="B56" s="379"/>
      <c r="C56" s="379"/>
      <c r="D56" s="379"/>
      <c r="E56" s="258" t="s">
        <v>169</v>
      </c>
      <c r="F56" s="191">
        <v>53</v>
      </c>
      <c r="G56" s="191">
        <v>0</v>
      </c>
      <c r="H56" s="191">
        <f>SUM(H57)</f>
        <v>97.53</v>
      </c>
      <c r="I56" s="318">
        <f t="shared" si="0"/>
        <v>184.01886792452831</v>
      </c>
    </row>
    <row r="57" spans="1:9" s="22" customFormat="1" x14ac:dyDescent="0.3">
      <c r="A57" s="194">
        <v>3</v>
      </c>
      <c r="B57" s="284"/>
      <c r="C57" s="284"/>
      <c r="D57" s="284"/>
      <c r="E57" s="80" t="s">
        <v>10</v>
      </c>
      <c r="F57" s="201">
        <f>SUM(F58)</f>
        <v>53</v>
      </c>
      <c r="G57" s="201">
        <f>SUM(G58)</f>
        <v>0</v>
      </c>
      <c r="H57" s="201">
        <f t="shared" ref="H57" si="2">SUM(H58)</f>
        <v>97.53</v>
      </c>
      <c r="I57" s="219">
        <f t="shared" si="0"/>
        <v>184.01886792452831</v>
      </c>
    </row>
    <row r="58" spans="1:9" s="22" customFormat="1" x14ac:dyDescent="0.3">
      <c r="A58" s="285"/>
      <c r="B58" s="262">
        <v>32</v>
      </c>
      <c r="C58" s="262"/>
      <c r="D58" s="263"/>
      <c r="E58" s="264" t="s">
        <v>18</v>
      </c>
      <c r="F58" s="224">
        <v>53</v>
      </c>
      <c r="G58" s="224"/>
      <c r="H58" s="224">
        <f>SUM(H59,H61,H63)</f>
        <v>97.53</v>
      </c>
      <c r="I58" s="302">
        <f t="shared" si="0"/>
        <v>184.01886792452831</v>
      </c>
    </row>
    <row r="59" spans="1:9" s="268" customFormat="1" x14ac:dyDescent="0.3">
      <c r="A59" s="260"/>
      <c r="B59" s="139"/>
      <c r="C59" s="145">
        <v>322</v>
      </c>
      <c r="D59" s="145"/>
      <c r="E59" s="129" t="s">
        <v>41</v>
      </c>
      <c r="F59" s="259">
        <v>53</v>
      </c>
      <c r="G59" s="259"/>
      <c r="H59" s="259">
        <f t="shared" ref="H59" si="3">SUM(H60)</f>
        <v>31.34</v>
      </c>
      <c r="I59" s="218">
        <f t="shared" si="0"/>
        <v>59.132075471698109</v>
      </c>
    </row>
    <row r="60" spans="1:9" ht="17.399999999999999" customHeight="1" x14ac:dyDescent="0.3">
      <c r="A60" s="135"/>
      <c r="B60" s="116"/>
      <c r="C60" s="116"/>
      <c r="D60" s="279">
        <v>3221</v>
      </c>
      <c r="E60" s="130" t="s">
        <v>51</v>
      </c>
      <c r="F60" s="180"/>
      <c r="G60" s="180"/>
      <c r="H60" s="180">
        <v>31.34</v>
      </c>
      <c r="I60" s="218"/>
    </row>
    <row r="61" spans="1:9" s="22" customFormat="1" x14ac:dyDescent="0.3">
      <c r="A61" s="135"/>
      <c r="B61" s="116"/>
      <c r="C61" s="145">
        <v>323</v>
      </c>
      <c r="D61" s="280"/>
      <c r="E61" s="129" t="s">
        <v>57</v>
      </c>
      <c r="F61" s="76"/>
      <c r="G61" s="259"/>
      <c r="H61" s="259">
        <f>H62</f>
        <v>52.92</v>
      </c>
      <c r="I61" s="218"/>
    </row>
    <row r="62" spans="1:9" s="22" customFormat="1" x14ac:dyDescent="0.3">
      <c r="A62" s="135"/>
      <c r="B62" s="116"/>
      <c r="C62" s="116"/>
      <c r="D62" s="279">
        <v>3232</v>
      </c>
      <c r="E62" s="130" t="s">
        <v>59</v>
      </c>
      <c r="F62" s="70"/>
      <c r="G62" s="180"/>
      <c r="H62" s="180">
        <v>52.92</v>
      </c>
      <c r="I62" s="59"/>
    </row>
    <row r="63" spans="1:9" s="44" customFormat="1" x14ac:dyDescent="0.3">
      <c r="A63" s="139"/>
      <c r="B63" s="145"/>
      <c r="C63" s="145">
        <v>329</v>
      </c>
      <c r="D63" s="280"/>
      <c r="E63" s="129" t="s">
        <v>66</v>
      </c>
      <c r="F63" s="76"/>
      <c r="G63" s="259"/>
      <c r="H63" s="259">
        <f>H64</f>
        <v>13.27</v>
      </c>
      <c r="I63" s="59"/>
    </row>
    <row r="64" spans="1:9" s="22" customFormat="1" x14ac:dyDescent="0.3">
      <c r="A64" s="135"/>
      <c r="B64" s="116"/>
      <c r="C64" s="116"/>
      <c r="D64" s="279">
        <v>3294</v>
      </c>
      <c r="E64" s="130" t="s">
        <v>171</v>
      </c>
      <c r="F64" s="70"/>
      <c r="G64" s="180"/>
      <c r="H64" s="180">
        <v>13.27</v>
      </c>
      <c r="I64" s="218"/>
    </row>
    <row r="65" spans="1:11" s="22" customFormat="1" x14ac:dyDescent="0.3">
      <c r="A65" s="69"/>
      <c r="B65" s="52"/>
      <c r="C65" s="52"/>
      <c r="D65" s="77"/>
      <c r="E65" s="63"/>
      <c r="F65" s="70"/>
      <c r="G65" s="180"/>
      <c r="H65" s="70"/>
      <c r="I65" s="218"/>
    </row>
    <row r="66" spans="1:11" s="22" customFormat="1" ht="15" customHeight="1" x14ac:dyDescent="0.3">
      <c r="A66" s="379" t="s">
        <v>102</v>
      </c>
      <c r="B66" s="379"/>
      <c r="C66" s="379"/>
      <c r="D66" s="379"/>
      <c r="E66" s="258" t="s">
        <v>42</v>
      </c>
      <c r="F66" s="191">
        <f>F67</f>
        <v>500</v>
      </c>
      <c r="G66" s="191">
        <v>0</v>
      </c>
      <c r="H66" s="191">
        <f>SUM(H67)</f>
        <v>0</v>
      </c>
      <c r="I66" s="318">
        <f t="shared" si="0"/>
        <v>0</v>
      </c>
    </row>
    <row r="67" spans="1:11" s="22" customFormat="1" x14ac:dyDescent="0.3">
      <c r="A67" s="379" t="s">
        <v>170</v>
      </c>
      <c r="B67" s="379"/>
      <c r="C67" s="379"/>
      <c r="D67" s="190"/>
      <c r="E67" s="258" t="s">
        <v>25</v>
      </c>
      <c r="F67" s="191">
        <f>F68</f>
        <v>500</v>
      </c>
      <c r="G67" s="191">
        <v>0</v>
      </c>
      <c r="H67" s="191">
        <f>SUM(H68)</f>
        <v>0</v>
      </c>
      <c r="I67" s="318">
        <f t="shared" si="0"/>
        <v>0</v>
      </c>
    </row>
    <row r="68" spans="1:11" s="22" customFormat="1" x14ac:dyDescent="0.3">
      <c r="A68" s="388">
        <v>3</v>
      </c>
      <c r="B68" s="388"/>
      <c r="C68" s="388"/>
      <c r="D68" s="113"/>
      <c r="E68" s="275" t="s">
        <v>10</v>
      </c>
      <c r="F68" s="196">
        <f>F69</f>
        <v>500</v>
      </c>
      <c r="G68" s="196"/>
      <c r="H68" s="196">
        <f>SUM(H69)</f>
        <v>0</v>
      </c>
      <c r="I68" s="219">
        <f t="shared" si="0"/>
        <v>0</v>
      </c>
    </row>
    <row r="69" spans="1:11" s="44" customFormat="1" x14ac:dyDescent="0.3">
      <c r="A69" s="262"/>
      <c r="B69" s="262">
        <v>32</v>
      </c>
      <c r="C69" s="262"/>
      <c r="D69" s="263"/>
      <c r="E69" s="264" t="s">
        <v>18</v>
      </c>
      <c r="F69" s="224">
        <f>F70</f>
        <v>500</v>
      </c>
      <c r="G69" s="224"/>
      <c r="H69" s="224">
        <f>SUM(H70,H72)</f>
        <v>0</v>
      </c>
      <c r="I69" s="302">
        <f t="shared" si="0"/>
        <v>0</v>
      </c>
    </row>
    <row r="70" spans="1:11" s="44" customFormat="1" x14ac:dyDescent="0.3">
      <c r="A70" s="260"/>
      <c r="B70" s="260"/>
      <c r="C70" s="260">
        <v>322</v>
      </c>
      <c r="D70" s="260"/>
      <c r="E70" s="248" t="s">
        <v>41</v>
      </c>
      <c r="F70" s="12">
        <v>500</v>
      </c>
      <c r="G70" s="12"/>
      <c r="H70" s="12">
        <f>SUM(H71)</f>
        <v>0</v>
      </c>
      <c r="I70" s="218">
        <f t="shared" si="0"/>
        <v>0</v>
      </c>
      <c r="J70" s="73"/>
    </row>
    <row r="71" spans="1:11" s="22" customFormat="1" x14ac:dyDescent="0.3">
      <c r="A71" s="250"/>
      <c r="B71" s="250"/>
      <c r="C71" s="250"/>
      <c r="D71" s="286">
        <v>3221</v>
      </c>
      <c r="E71" s="287" t="s">
        <v>51</v>
      </c>
      <c r="F71" s="218"/>
      <c r="G71" s="218"/>
      <c r="H71" s="218"/>
      <c r="I71" s="218"/>
      <c r="J71" s="64"/>
    </row>
    <row r="72" spans="1:11" s="44" customFormat="1" x14ac:dyDescent="0.3">
      <c r="A72" s="260"/>
      <c r="B72" s="260"/>
      <c r="C72" s="260"/>
      <c r="D72" s="286">
        <v>3222</v>
      </c>
      <c r="E72" s="93" t="s">
        <v>52</v>
      </c>
      <c r="F72" s="218"/>
      <c r="G72" s="12"/>
      <c r="H72" s="12">
        <f>SUM(H73)</f>
        <v>0</v>
      </c>
      <c r="I72" s="218"/>
      <c r="J72" s="73"/>
    </row>
    <row r="73" spans="1:11" s="22" customFormat="1" x14ac:dyDescent="0.3">
      <c r="A73" s="250"/>
      <c r="B73" s="250"/>
      <c r="C73" s="250"/>
      <c r="D73" s="286">
        <v>3225</v>
      </c>
      <c r="E73" s="93" t="s">
        <v>172</v>
      </c>
      <c r="F73" s="218"/>
      <c r="G73" s="218"/>
      <c r="H73" s="218">
        <v>0</v>
      </c>
      <c r="I73" s="218"/>
      <c r="J73" s="64"/>
    </row>
    <row r="74" spans="1:11" s="22" customFormat="1" x14ac:dyDescent="0.3">
      <c r="A74" s="250"/>
      <c r="B74" s="250"/>
      <c r="C74" s="250"/>
      <c r="D74" s="286"/>
      <c r="E74" s="288"/>
      <c r="F74" s="289"/>
      <c r="G74" s="289"/>
      <c r="H74" s="289"/>
      <c r="I74" s="218"/>
      <c r="J74" s="64"/>
    </row>
    <row r="75" spans="1:11" s="22" customFormat="1" ht="14.4" customHeight="1" x14ac:dyDescent="0.3">
      <c r="A75" s="379" t="s">
        <v>103</v>
      </c>
      <c r="B75" s="379"/>
      <c r="C75" s="379"/>
      <c r="D75" s="379"/>
      <c r="E75" s="281" t="s">
        <v>174</v>
      </c>
      <c r="F75" s="185">
        <f>F76</f>
        <v>571104</v>
      </c>
      <c r="G75" s="185">
        <v>0</v>
      </c>
      <c r="H75" s="185">
        <f>H76</f>
        <v>539331.11</v>
      </c>
      <c r="I75" s="318">
        <f t="shared" ref="I75:I130" si="4">(H75/F75)*100</f>
        <v>94.436584229842552</v>
      </c>
    </row>
    <row r="76" spans="1:11" s="22" customFormat="1" x14ac:dyDescent="0.3">
      <c r="A76" s="379" t="s">
        <v>173</v>
      </c>
      <c r="B76" s="379"/>
      <c r="C76" s="379"/>
      <c r="D76" s="190"/>
      <c r="E76" s="258" t="s">
        <v>83</v>
      </c>
      <c r="F76" s="191">
        <f>F77+F106</f>
        <v>571104</v>
      </c>
      <c r="G76" s="191">
        <v>0</v>
      </c>
      <c r="H76" s="191">
        <f>H77+H106</f>
        <v>539331.11</v>
      </c>
      <c r="I76" s="318">
        <f t="shared" si="4"/>
        <v>94.436584229842552</v>
      </c>
    </row>
    <row r="77" spans="1:11" s="268" customFormat="1" x14ac:dyDescent="0.3">
      <c r="A77" s="388">
        <v>3</v>
      </c>
      <c r="B77" s="388"/>
      <c r="C77" s="388"/>
      <c r="D77" s="113"/>
      <c r="E77" s="275" t="s">
        <v>10</v>
      </c>
      <c r="F77" s="196">
        <f>SUM(F78,F88,F100,F103)</f>
        <v>565064</v>
      </c>
      <c r="G77" s="196"/>
      <c r="H77" s="196">
        <f>SUM(H78,H88,H103,H100)</f>
        <v>533119.99</v>
      </c>
      <c r="I77" s="219">
        <f t="shared" si="4"/>
        <v>94.346833279062196</v>
      </c>
      <c r="K77" s="237"/>
    </row>
    <row r="78" spans="1:11" s="44" customFormat="1" x14ac:dyDescent="0.3">
      <c r="A78" s="262"/>
      <c r="B78" s="262">
        <v>31</v>
      </c>
      <c r="C78" s="262"/>
      <c r="D78" s="263"/>
      <c r="E78" s="264" t="s">
        <v>11</v>
      </c>
      <c r="F78" s="224">
        <f>SUM(F79,F83,F85)</f>
        <v>526771</v>
      </c>
      <c r="G78" s="224"/>
      <c r="H78" s="276">
        <f>SUM(H79,H83,H85)</f>
        <v>497177.85</v>
      </c>
      <c r="I78" s="302">
        <f t="shared" si="4"/>
        <v>94.382160369496418</v>
      </c>
    </row>
    <row r="79" spans="1:11" s="44" customFormat="1" x14ac:dyDescent="0.3">
      <c r="A79" s="260"/>
      <c r="B79" s="260"/>
      <c r="C79" s="139">
        <v>311</v>
      </c>
      <c r="D79" s="139"/>
      <c r="E79" s="129" t="s">
        <v>43</v>
      </c>
      <c r="F79" s="152">
        <v>436700</v>
      </c>
      <c r="G79" s="152"/>
      <c r="H79" s="176">
        <f>SUM(H80:H82)</f>
        <v>410997.58999999997</v>
      </c>
      <c r="I79" s="218">
        <f t="shared" si="4"/>
        <v>94.114401190748794</v>
      </c>
    </row>
    <row r="80" spans="1:11" x14ac:dyDescent="0.3">
      <c r="A80" s="250"/>
      <c r="B80" s="250"/>
      <c r="C80" s="135"/>
      <c r="D80" s="290">
        <v>3111</v>
      </c>
      <c r="E80" s="115" t="s">
        <v>44</v>
      </c>
      <c r="F80" s="150"/>
      <c r="G80" s="150"/>
      <c r="H80" s="177">
        <v>405798.55</v>
      </c>
      <c r="I80" s="218"/>
    </row>
    <row r="81" spans="1:12" s="22" customFormat="1" x14ac:dyDescent="0.3">
      <c r="A81" s="250"/>
      <c r="B81" s="250"/>
      <c r="C81" s="135"/>
      <c r="D81" s="279">
        <v>3113</v>
      </c>
      <c r="E81" s="130" t="s">
        <v>45</v>
      </c>
      <c r="F81" s="150"/>
      <c r="G81" s="150"/>
      <c r="H81" s="177">
        <v>3977.19</v>
      </c>
      <c r="I81" s="218"/>
      <c r="L81" s="64"/>
    </row>
    <row r="82" spans="1:12" s="22" customFormat="1" x14ac:dyDescent="0.3">
      <c r="A82" s="250"/>
      <c r="B82" s="250"/>
      <c r="C82" s="135"/>
      <c r="D82" s="279">
        <v>3114</v>
      </c>
      <c r="E82" s="130" t="s">
        <v>46</v>
      </c>
      <c r="F82" s="150"/>
      <c r="G82" s="150"/>
      <c r="H82" s="177">
        <v>1221.8499999999999</v>
      </c>
      <c r="I82" s="218"/>
      <c r="K82" s="64"/>
    </row>
    <row r="83" spans="1:12" s="268" customFormat="1" x14ac:dyDescent="0.3">
      <c r="A83" s="260"/>
      <c r="B83" s="260"/>
      <c r="C83" s="139">
        <v>312</v>
      </c>
      <c r="D83" s="139"/>
      <c r="E83" s="129" t="s">
        <v>47</v>
      </c>
      <c r="F83" s="152">
        <v>15000</v>
      </c>
      <c r="G83" s="152"/>
      <c r="H83" s="176">
        <f>SUM(H84)</f>
        <v>18336.43</v>
      </c>
      <c r="I83" s="218">
        <f t="shared" si="4"/>
        <v>122.24286666666666</v>
      </c>
    </row>
    <row r="84" spans="1:12" x14ac:dyDescent="0.3">
      <c r="A84" s="250"/>
      <c r="B84" s="250"/>
      <c r="C84" s="135"/>
      <c r="D84" s="279">
        <v>3121</v>
      </c>
      <c r="E84" s="130" t="s">
        <v>47</v>
      </c>
      <c r="F84" s="150"/>
      <c r="G84" s="150"/>
      <c r="H84" s="177">
        <v>18336.43</v>
      </c>
      <c r="I84" s="218"/>
    </row>
    <row r="85" spans="1:12" s="44" customFormat="1" x14ac:dyDescent="0.3">
      <c r="A85" s="260"/>
      <c r="B85" s="260"/>
      <c r="C85" s="139">
        <v>313</v>
      </c>
      <c r="D85" s="139"/>
      <c r="E85" s="129" t="s">
        <v>48</v>
      </c>
      <c r="F85" s="152">
        <v>75071</v>
      </c>
      <c r="G85" s="152"/>
      <c r="H85" s="176">
        <f>SUM(H86:H87)</f>
        <v>67843.83</v>
      </c>
      <c r="I85" s="218">
        <f t="shared" si="4"/>
        <v>90.372887000306378</v>
      </c>
      <c r="K85" s="73"/>
    </row>
    <row r="86" spans="1:12" s="22" customFormat="1" ht="16.2" customHeight="1" x14ac:dyDescent="0.3">
      <c r="A86" s="250"/>
      <c r="B86" s="250"/>
      <c r="C86" s="135"/>
      <c r="D86" s="279">
        <v>3132</v>
      </c>
      <c r="E86" s="130" t="s">
        <v>49</v>
      </c>
      <c r="F86" s="150"/>
      <c r="G86" s="150"/>
      <c r="H86" s="177">
        <v>67772.77</v>
      </c>
      <c r="I86" s="218"/>
    </row>
    <row r="87" spans="1:12" s="22" customFormat="1" ht="14.4" customHeight="1" x14ac:dyDescent="0.3">
      <c r="A87" s="250"/>
      <c r="B87" s="250"/>
      <c r="C87" s="135"/>
      <c r="D87" s="279">
        <v>3133</v>
      </c>
      <c r="E87" s="130" t="s">
        <v>120</v>
      </c>
      <c r="F87" s="149"/>
      <c r="G87" s="149"/>
      <c r="H87" s="291">
        <v>71.06</v>
      </c>
      <c r="I87" s="218"/>
    </row>
    <row r="88" spans="1:12" s="44" customFormat="1" x14ac:dyDescent="0.3">
      <c r="A88" s="262"/>
      <c r="B88" s="262">
        <v>32</v>
      </c>
      <c r="C88" s="262"/>
      <c r="D88" s="263"/>
      <c r="E88" s="293" t="s">
        <v>18</v>
      </c>
      <c r="F88" s="224">
        <f>SUM(F89,F92,F94,F96)</f>
        <v>36118</v>
      </c>
      <c r="G88" s="224"/>
      <c r="H88" s="276">
        <f>SUM(H89,H92,H96,H94)</f>
        <v>33776.800000000003</v>
      </c>
      <c r="I88" s="302">
        <f t="shared" si="4"/>
        <v>93.517913505731215</v>
      </c>
    </row>
    <row r="89" spans="1:12" s="268" customFormat="1" x14ac:dyDescent="0.3">
      <c r="A89" s="260"/>
      <c r="B89" s="260"/>
      <c r="C89" s="139">
        <v>321</v>
      </c>
      <c r="D89" s="139"/>
      <c r="E89" s="129" t="s">
        <v>37</v>
      </c>
      <c r="F89" s="152">
        <v>18888</v>
      </c>
      <c r="G89" s="152"/>
      <c r="H89" s="176">
        <f>SUM(H90:H91)</f>
        <v>16869.41</v>
      </c>
      <c r="I89" s="218">
        <f t="shared" si="4"/>
        <v>89.312844133841594</v>
      </c>
    </row>
    <row r="90" spans="1:12" ht="15.6" customHeight="1" x14ac:dyDescent="0.3">
      <c r="A90" s="250"/>
      <c r="B90" s="250"/>
      <c r="C90" s="135"/>
      <c r="D90" s="135">
        <v>3211</v>
      </c>
      <c r="E90" s="130" t="s">
        <v>38</v>
      </c>
      <c r="F90" s="149"/>
      <c r="G90" s="149"/>
      <c r="H90" s="291">
        <v>88</v>
      </c>
      <c r="I90" s="218"/>
    </row>
    <row r="91" spans="1:12" ht="22.8" customHeight="1" x14ac:dyDescent="0.3">
      <c r="A91" s="250"/>
      <c r="B91" s="250"/>
      <c r="C91" s="135"/>
      <c r="D91" s="135">
        <v>3212</v>
      </c>
      <c r="E91" s="130" t="s">
        <v>50</v>
      </c>
      <c r="F91" s="150"/>
      <c r="G91" s="150"/>
      <c r="H91" s="177">
        <v>16781.41</v>
      </c>
      <c r="I91" s="218"/>
    </row>
    <row r="92" spans="1:12" s="268" customFormat="1" ht="17.399999999999999" customHeight="1" x14ac:dyDescent="0.3">
      <c r="A92" s="260"/>
      <c r="B92" s="260"/>
      <c r="C92" s="139">
        <v>322</v>
      </c>
      <c r="D92" s="139"/>
      <c r="E92" s="129" t="s">
        <v>41</v>
      </c>
      <c r="F92" s="152">
        <v>8700</v>
      </c>
      <c r="G92" s="152"/>
      <c r="H92" s="176">
        <f>SUM(H93)</f>
        <v>8515.0400000000009</v>
      </c>
      <c r="I92" s="218">
        <f t="shared" si="4"/>
        <v>97.874022988505757</v>
      </c>
    </row>
    <row r="93" spans="1:12" ht="16.8" customHeight="1" x14ac:dyDescent="0.3">
      <c r="A93" s="250"/>
      <c r="B93" s="250"/>
      <c r="C93" s="135"/>
      <c r="D93" s="135">
        <v>3222</v>
      </c>
      <c r="E93" s="130" t="s">
        <v>52</v>
      </c>
      <c r="F93" s="150"/>
      <c r="G93" s="150"/>
      <c r="H93" s="177">
        <v>8515.0400000000009</v>
      </c>
      <c r="I93" s="218"/>
    </row>
    <row r="94" spans="1:12" s="268" customFormat="1" ht="16.8" customHeight="1" x14ac:dyDescent="0.3">
      <c r="A94" s="260"/>
      <c r="B94" s="260"/>
      <c r="C94" s="139">
        <v>323</v>
      </c>
      <c r="D94" s="139"/>
      <c r="E94" s="129" t="s">
        <v>57</v>
      </c>
      <c r="F94" s="147">
        <v>2790</v>
      </c>
      <c r="G94" s="147"/>
      <c r="H94" s="292">
        <f>H95</f>
        <v>2790.01</v>
      </c>
      <c r="I94" s="218">
        <f t="shared" si="4"/>
        <v>100.00035842293909</v>
      </c>
    </row>
    <row r="95" spans="1:12" ht="16.8" customHeight="1" x14ac:dyDescent="0.3">
      <c r="A95" s="250"/>
      <c r="B95" s="250"/>
      <c r="C95" s="135"/>
      <c r="D95" s="135">
        <v>3232</v>
      </c>
      <c r="E95" s="130" t="s">
        <v>59</v>
      </c>
      <c r="F95" s="149"/>
      <c r="G95" s="149"/>
      <c r="H95" s="291">
        <v>2790.01</v>
      </c>
      <c r="I95" s="218"/>
    </row>
    <row r="96" spans="1:12" s="268" customFormat="1" x14ac:dyDescent="0.3">
      <c r="A96" s="260"/>
      <c r="B96" s="260"/>
      <c r="C96" s="139">
        <v>329</v>
      </c>
      <c r="D96" s="139"/>
      <c r="E96" s="129" t="s">
        <v>66</v>
      </c>
      <c r="F96" s="152">
        <v>5740</v>
      </c>
      <c r="G96" s="152"/>
      <c r="H96" s="176">
        <f>SUM(H97:H99)</f>
        <v>5602.34</v>
      </c>
      <c r="I96" s="218">
        <f t="shared" si="4"/>
        <v>97.601742160278746</v>
      </c>
    </row>
    <row r="97" spans="1:9" ht="18.600000000000001" customHeight="1" x14ac:dyDescent="0.3">
      <c r="A97" s="250"/>
      <c r="B97" s="250"/>
      <c r="C97" s="135"/>
      <c r="D97" s="135">
        <v>3295</v>
      </c>
      <c r="E97" s="130" t="s">
        <v>70</v>
      </c>
      <c r="F97" s="150"/>
      <c r="G97" s="150"/>
      <c r="H97" s="177">
        <v>1664.43</v>
      </c>
      <c r="I97" s="218"/>
    </row>
    <row r="98" spans="1:9" ht="18.600000000000001" customHeight="1" x14ac:dyDescent="0.3">
      <c r="A98" s="250"/>
      <c r="B98" s="250"/>
      <c r="C98" s="135"/>
      <c r="D98" s="135">
        <v>3296</v>
      </c>
      <c r="E98" s="116" t="s">
        <v>175</v>
      </c>
      <c r="F98" s="149"/>
      <c r="G98" s="149"/>
      <c r="H98" s="291">
        <v>2270.81</v>
      </c>
      <c r="I98" s="218"/>
    </row>
    <row r="99" spans="1:9" ht="18.600000000000001" customHeight="1" x14ac:dyDescent="0.3">
      <c r="A99" s="250"/>
      <c r="B99" s="250"/>
      <c r="C99" s="135"/>
      <c r="D99" s="135">
        <v>3299</v>
      </c>
      <c r="E99" s="116" t="s">
        <v>66</v>
      </c>
      <c r="F99" s="149"/>
      <c r="G99" s="149"/>
      <c r="H99" s="291">
        <v>1667.1</v>
      </c>
      <c r="I99" s="218"/>
    </row>
    <row r="100" spans="1:9" ht="18.600000000000001" customHeight="1" x14ac:dyDescent="0.3">
      <c r="A100" s="298"/>
      <c r="B100" s="298">
        <v>34</v>
      </c>
      <c r="C100" s="263"/>
      <c r="D100" s="263"/>
      <c r="E100" s="295" t="s">
        <v>32</v>
      </c>
      <c r="F100" s="296">
        <v>2080</v>
      </c>
      <c r="G100" s="296"/>
      <c r="H100" s="297">
        <f>H101</f>
        <v>2072.64</v>
      </c>
      <c r="I100" s="302">
        <f t="shared" si="4"/>
        <v>99.646153846153837</v>
      </c>
    </row>
    <row r="101" spans="1:9" s="268" customFormat="1" ht="18.600000000000001" customHeight="1" x14ac:dyDescent="0.3">
      <c r="A101" s="266"/>
      <c r="B101" s="266"/>
      <c r="C101" s="139">
        <v>343</v>
      </c>
      <c r="D101" s="139"/>
      <c r="E101" s="145" t="s">
        <v>71</v>
      </c>
      <c r="F101" s="147">
        <v>2080</v>
      </c>
      <c r="G101" s="147"/>
      <c r="H101" s="292">
        <f>H102</f>
        <v>2072.64</v>
      </c>
      <c r="I101" s="218">
        <f t="shared" si="4"/>
        <v>99.646153846153837</v>
      </c>
    </row>
    <row r="102" spans="1:9" ht="18.600000000000001" customHeight="1" x14ac:dyDescent="0.3">
      <c r="A102" s="265"/>
      <c r="B102" s="265"/>
      <c r="C102" s="135"/>
      <c r="D102" s="135">
        <v>3433</v>
      </c>
      <c r="E102" s="116" t="s">
        <v>122</v>
      </c>
      <c r="F102" s="149"/>
      <c r="G102" s="149"/>
      <c r="H102" s="291">
        <v>2072.64</v>
      </c>
      <c r="I102" s="218"/>
    </row>
    <row r="103" spans="1:9" s="44" customFormat="1" x14ac:dyDescent="0.3">
      <c r="A103" s="263"/>
      <c r="B103" s="299">
        <v>38</v>
      </c>
      <c r="C103" s="300"/>
      <c r="D103" s="300"/>
      <c r="E103" s="301" t="s">
        <v>73</v>
      </c>
      <c r="F103" s="224">
        <v>95</v>
      </c>
      <c r="G103" s="224"/>
      <c r="H103" s="276">
        <f>SUM(H104)</f>
        <v>92.7</v>
      </c>
      <c r="I103" s="302">
        <f t="shared" si="4"/>
        <v>97.578947368421055</v>
      </c>
    </row>
    <row r="104" spans="1:9" s="44" customFormat="1" ht="15" customHeight="1" x14ac:dyDescent="0.3">
      <c r="A104" s="260"/>
      <c r="B104" s="260"/>
      <c r="C104" s="139">
        <v>381</v>
      </c>
      <c r="D104" s="139"/>
      <c r="E104" s="129" t="s">
        <v>74</v>
      </c>
      <c r="F104" s="152">
        <v>95</v>
      </c>
      <c r="G104" s="152"/>
      <c r="H104" s="176">
        <f>SUM(H105)</f>
        <v>92.7</v>
      </c>
      <c r="I104" s="218">
        <f t="shared" si="4"/>
        <v>97.578947368421055</v>
      </c>
    </row>
    <row r="105" spans="1:9" s="22" customFormat="1" ht="17.399999999999999" customHeight="1" x14ac:dyDescent="0.3">
      <c r="A105" s="250"/>
      <c r="B105" s="250"/>
      <c r="C105" s="135"/>
      <c r="D105" s="135">
        <v>3812</v>
      </c>
      <c r="E105" s="130" t="s">
        <v>75</v>
      </c>
      <c r="F105" s="150"/>
      <c r="G105" s="150"/>
      <c r="H105" s="177">
        <v>92.7</v>
      </c>
      <c r="I105" s="218"/>
    </row>
    <row r="106" spans="1:9" s="44" customFormat="1" x14ac:dyDescent="0.3">
      <c r="A106" s="388">
        <v>4</v>
      </c>
      <c r="B106" s="388"/>
      <c r="C106" s="388"/>
      <c r="D106" s="113"/>
      <c r="E106" s="80" t="s">
        <v>12</v>
      </c>
      <c r="F106" s="24">
        <f>F107</f>
        <v>6040</v>
      </c>
      <c r="G106" s="24"/>
      <c r="H106" s="187">
        <f>SUM(H107)</f>
        <v>6211.12</v>
      </c>
      <c r="I106" s="219">
        <f t="shared" si="4"/>
        <v>102.83311258278145</v>
      </c>
    </row>
    <row r="107" spans="1:9" s="44" customFormat="1" ht="26.4" x14ac:dyDescent="0.3">
      <c r="A107" s="263"/>
      <c r="B107" s="263">
        <v>42</v>
      </c>
      <c r="C107" s="263"/>
      <c r="D107" s="263"/>
      <c r="E107" s="293" t="s">
        <v>26</v>
      </c>
      <c r="F107" s="310">
        <f>SUM(F108,F112)</f>
        <v>6040</v>
      </c>
      <c r="G107" s="310"/>
      <c r="H107" s="303">
        <f>SUM(H112,H108)</f>
        <v>6211.12</v>
      </c>
      <c r="I107" s="302">
        <f t="shared" si="4"/>
        <v>102.83311258278145</v>
      </c>
    </row>
    <row r="108" spans="1:9" s="144" customFormat="1" ht="17.399999999999999" customHeight="1" x14ac:dyDescent="0.3">
      <c r="A108" s="139"/>
      <c r="B108" s="139"/>
      <c r="C108" s="139">
        <v>422</v>
      </c>
      <c r="D108" s="139"/>
      <c r="E108" s="129" t="s">
        <v>176</v>
      </c>
      <c r="F108" s="259">
        <v>3390</v>
      </c>
      <c r="G108" s="259"/>
      <c r="H108" s="277">
        <f>H110</f>
        <v>3386.4</v>
      </c>
      <c r="I108" s="218">
        <f t="shared" si="4"/>
        <v>99.893805309734518</v>
      </c>
    </row>
    <row r="109" spans="1:9" s="123" customFormat="1" ht="17.399999999999999" customHeight="1" x14ac:dyDescent="0.3">
      <c r="A109" s="135"/>
      <c r="B109" s="135"/>
      <c r="C109" s="135"/>
      <c r="D109" s="135">
        <v>4221</v>
      </c>
      <c r="E109" s="130" t="s">
        <v>77</v>
      </c>
      <c r="F109" s="180"/>
      <c r="G109" s="180"/>
      <c r="H109" s="278">
        <v>0</v>
      </c>
      <c r="I109" s="218"/>
    </row>
    <row r="110" spans="1:9" s="123" customFormat="1" ht="18" customHeight="1" x14ac:dyDescent="0.3">
      <c r="A110" s="135"/>
      <c r="B110" s="135"/>
      <c r="C110" s="135"/>
      <c r="D110" s="135">
        <v>4225</v>
      </c>
      <c r="E110" s="130" t="s">
        <v>154</v>
      </c>
      <c r="F110" s="180"/>
      <c r="G110" s="180"/>
      <c r="H110" s="278">
        <v>3386.4</v>
      </c>
      <c r="I110" s="218"/>
    </row>
    <row r="111" spans="1:9" s="123" customFormat="1" ht="18" customHeight="1" x14ac:dyDescent="0.3">
      <c r="A111" s="135"/>
      <c r="B111" s="135"/>
      <c r="C111" s="135"/>
      <c r="D111" s="135">
        <v>4227</v>
      </c>
      <c r="E111" s="130" t="s">
        <v>180</v>
      </c>
      <c r="F111" s="180"/>
      <c r="G111" s="180"/>
      <c r="H111" s="278">
        <v>0</v>
      </c>
      <c r="I111" s="218"/>
    </row>
    <row r="112" spans="1:9" s="44" customFormat="1" ht="25.2" customHeight="1" x14ac:dyDescent="0.3">
      <c r="A112" s="260"/>
      <c r="B112" s="260"/>
      <c r="C112" s="139">
        <v>424</v>
      </c>
      <c r="D112" s="139"/>
      <c r="E112" s="129" t="s">
        <v>78</v>
      </c>
      <c r="F112" s="259">
        <v>2650</v>
      </c>
      <c r="G112" s="259"/>
      <c r="H112" s="277">
        <f>SUM(H113)</f>
        <v>2824.72</v>
      </c>
      <c r="I112" s="218">
        <f t="shared" si="4"/>
        <v>106.59320754716981</v>
      </c>
    </row>
    <row r="113" spans="1:10" s="22" customFormat="1" ht="19.2" customHeight="1" x14ac:dyDescent="0.3">
      <c r="A113" s="250"/>
      <c r="B113" s="250"/>
      <c r="C113" s="135"/>
      <c r="D113" s="135">
        <v>4241</v>
      </c>
      <c r="E113" s="130" t="s">
        <v>79</v>
      </c>
      <c r="F113" s="180"/>
      <c r="G113" s="180"/>
      <c r="H113" s="278">
        <v>2824.72</v>
      </c>
      <c r="I113" s="218"/>
    </row>
    <row r="114" spans="1:10" s="22" customFormat="1" ht="19.2" customHeight="1" x14ac:dyDescent="0.3">
      <c r="A114" s="250"/>
      <c r="B114" s="250"/>
      <c r="C114" s="135"/>
      <c r="D114" s="135"/>
      <c r="E114" s="130"/>
      <c r="F114" s="180"/>
      <c r="G114" s="180"/>
      <c r="H114" s="278"/>
      <c r="I114" s="218"/>
    </row>
    <row r="115" spans="1:10" s="22" customFormat="1" ht="19.8" customHeight="1" x14ac:dyDescent="0.3">
      <c r="A115" s="379" t="s">
        <v>103</v>
      </c>
      <c r="B115" s="379"/>
      <c r="C115" s="379"/>
      <c r="D115" s="379"/>
      <c r="E115" s="257" t="s">
        <v>178</v>
      </c>
      <c r="F115" s="306">
        <f>F116</f>
        <v>4520</v>
      </c>
      <c r="G115" s="306">
        <v>0</v>
      </c>
      <c r="H115" s="306">
        <f>SUM(H117)</f>
        <v>4781.2700000000004</v>
      </c>
      <c r="I115" s="318">
        <f t="shared" si="4"/>
        <v>105.7803097345133</v>
      </c>
    </row>
    <row r="116" spans="1:10" s="22" customFormat="1" x14ac:dyDescent="0.3">
      <c r="A116" s="379" t="s">
        <v>179</v>
      </c>
      <c r="B116" s="379"/>
      <c r="C116" s="379"/>
      <c r="D116" s="379"/>
      <c r="E116" s="257" t="s">
        <v>177</v>
      </c>
      <c r="F116" s="306">
        <f>F117</f>
        <v>4520</v>
      </c>
      <c r="G116" s="306">
        <v>0</v>
      </c>
      <c r="H116" s="306">
        <f>H117</f>
        <v>4781.2700000000004</v>
      </c>
      <c r="I116" s="318">
        <f t="shared" si="4"/>
        <v>105.7803097345133</v>
      </c>
    </row>
    <row r="117" spans="1:10" s="22" customFormat="1" x14ac:dyDescent="0.3">
      <c r="A117" s="388">
        <v>3</v>
      </c>
      <c r="B117" s="388"/>
      <c r="C117" s="388"/>
      <c r="D117" s="113"/>
      <c r="E117" s="80" t="s">
        <v>10</v>
      </c>
      <c r="F117" s="196">
        <v>4520</v>
      </c>
      <c r="G117" s="196"/>
      <c r="H117" s="196">
        <f>SUM(H118,H119)</f>
        <v>4781.2700000000004</v>
      </c>
      <c r="I117" s="219">
        <f t="shared" si="4"/>
        <v>105.7803097345133</v>
      </c>
    </row>
    <row r="118" spans="1:10" x14ac:dyDescent="0.3">
      <c r="A118" s="304"/>
      <c r="B118" s="262">
        <v>31</v>
      </c>
      <c r="C118" s="262"/>
      <c r="D118" s="263"/>
      <c r="E118" s="293" t="s">
        <v>11</v>
      </c>
      <c r="F118" s="224">
        <v>4520</v>
      </c>
      <c r="G118" s="224"/>
      <c r="H118" s="276">
        <v>0</v>
      </c>
      <c r="I118" s="302">
        <f t="shared" si="4"/>
        <v>0</v>
      </c>
    </row>
    <row r="119" spans="1:10" x14ac:dyDescent="0.3">
      <c r="A119" s="304"/>
      <c r="B119" s="262">
        <v>32</v>
      </c>
      <c r="C119" s="262"/>
      <c r="D119" s="263"/>
      <c r="E119" s="293" t="s">
        <v>18</v>
      </c>
      <c r="F119" s="224">
        <v>4520</v>
      </c>
      <c r="G119" s="224"/>
      <c r="H119" s="224">
        <f>SUM(H120,H122)</f>
        <v>4781.2700000000004</v>
      </c>
      <c r="I119" s="302">
        <f t="shared" si="4"/>
        <v>105.7803097345133</v>
      </c>
      <c r="J119" s="8"/>
    </row>
    <row r="120" spans="1:10" s="44" customFormat="1" x14ac:dyDescent="0.3">
      <c r="A120" s="260"/>
      <c r="B120" s="260"/>
      <c r="C120" s="139">
        <v>322</v>
      </c>
      <c r="D120" s="139"/>
      <c r="E120" s="129" t="s">
        <v>41</v>
      </c>
      <c r="F120" s="152">
        <v>0</v>
      </c>
      <c r="G120" s="152"/>
      <c r="H120" s="152">
        <f>SUM(H121)</f>
        <v>308.75</v>
      </c>
      <c r="I120" s="218"/>
      <c r="J120" s="73"/>
    </row>
    <row r="121" spans="1:10" s="22" customFormat="1" x14ac:dyDescent="0.3">
      <c r="A121" s="250"/>
      <c r="B121" s="250"/>
      <c r="C121" s="135"/>
      <c r="D121" s="135">
        <v>3225</v>
      </c>
      <c r="E121" s="130" t="s">
        <v>172</v>
      </c>
      <c r="F121" s="150"/>
      <c r="G121" s="150"/>
      <c r="H121" s="150">
        <v>308.75</v>
      </c>
      <c r="I121" s="218"/>
      <c r="J121" s="64"/>
    </row>
    <row r="122" spans="1:10" s="268" customFormat="1" x14ac:dyDescent="0.3">
      <c r="A122" s="260"/>
      <c r="B122" s="260"/>
      <c r="C122" s="139">
        <v>323</v>
      </c>
      <c r="D122" s="139"/>
      <c r="E122" s="129" t="s">
        <v>57</v>
      </c>
      <c r="F122" s="152">
        <v>4520</v>
      </c>
      <c r="G122" s="152"/>
      <c r="H122" s="152">
        <f>SUM(H123,H124)</f>
        <v>4472.5200000000004</v>
      </c>
      <c r="I122" s="218">
        <f t="shared" si="4"/>
        <v>98.949557522123897</v>
      </c>
      <c r="J122" s="237"/>
    </row>
    <row r="123" spans="1:10" x14ac:dyDescent="0.3">
      <c r="A123" s="250"/>
      <c r="B123" s="250"/>
      <c r="C123" s="135"/>
      <c r="D123" s="135">
        <v>3231</v>
      </c>
      <c r="E123" s="130" t="s">
        <v>58</v>
      </c>
      <c r="F123" s="150"/>
      <c r="G123" s="150"/>
      <c r="H123" s="150">
        <v>3716</v>
      </c>
      <c r="I123" s="218"/>
      <c r="J123" s="8"/>
    </row>
    <row r="124" spans="1:10" x14ac:dyDescent="0.3">
      <c r="A124" s="250"/>
      <c r="B124" s="250"/>
      <c r="C124" s="135"/>
      <c r="D124" s="135">
        <v>3232</v>
      </c>
      <c r="E124" s="130" t="s">
        <v>59</v>
      </c>
      <c r="F124" s="149"/>
      <c r="G124" s="149"/>
      <c r="H124" s="149">
        <v>756.52</v>
      </c>
      <c r="I124" s="218"/>
      <c r="J124" s="8"/>
    </row>
    <row r="125" spans="1:10" s="22" customFormat="1" x14ac:dyDescent="0.3">
      <c r="A125" s="250"/>
      <c r="B125" s="250"/>
      <c r="C125" s="135"/>
      <c r="D125" s="135"/>
      <c r="E125" s="130"/>
      <c r="F125" s="180"/>
      <c r="G125" s="180"/>
      <c r="H125" s="278"/>
      <c r="I125" s="218"/>
    </row>
    <row r="126" spans="1:10" s="22" customFormat="1" ht="15" customHeight="1" x14ac:dyDescent="0.3">
      <c r="A126" s="379" t="s">
        <v>104</v>
      </c>
      <c r="B126" s="379"/>
      <c r="C126" s="379"/>
      <c r="D126" s="379"/>
      <c r="E126" s="282" t="s">
        <v>81</v>
      </c>
      <c r="F126" s="313">
        <f>F127</f>
        <v>920</v>
      </c>
      <c r="G126" s="185">
        <v>0</v>
      </c>
      <c r="H126" s="185">
        <f>SUM(H128)</f>
        <v>611.34</v>
      </c>
      <c r="I126" s="318">
        <f t="shared" si="4"/>
        <v>66.45</v>
      </c>
    </row>
    <row r="127" spans="1:10" s="44" customFormat="1" x14ac:dyDescent="0.3">
      <c r="A127" s="380">
        <v>61</v>
      </c>
      <c r="B127" s="381"/>
      <c r="C127" s="381"/>
      <c r="D127" s="382"/>
      <c r="E127" s="282" t="s">
        <v>81</v>
      </c>
      <c r="F127" s="313">
        <f>F128</f>
        <v>920</v>
      </c>
      <c r="G127" s="185">
        <v>0</v>
      </c>
      <c r="H127" s="307">
        <f>H126</f>
        <v>611.34</v>
      </c>
      <c r="I127" s="318">
        <f t="shared" si="4"/>
        <v>66.45</v>
      </c>
    </row>
    <row r="128" spans="1:10" s="44" customFormat="1" x14ac:dyDescent="0.3">
      <c r="A128" s="284">
        <v>3</v>
      </c>
      <c r="B128" s="284"/>
      <c r="C128" s="284"/>
      <c r="D128" s="284"/>
      <c r="E128" s="80" t="s">
        <v>10</v>
      </c>
      <c r="F128" s="314">
        <f>F129</f>
        <v>920</v>
      </c>
      <c r="G128" s="26"/>
      <c r="H128" s="187">
        <f>SUM(H129)</f>
        <v>611.34</v>
      </c>
      <c r="I128" s="219">
        <f t="shared" si="4"/>
        <v>66.45</v>
      </c>
    </row>
    <row r="129" spans="1:9" s="22" customFormat="1" x14ac:dyDescent="0.3">
      <c r="A129" s="294"/>
      <c r="B129" s="299">
        <v>32</v>
      </c>
      <c r="C129" s="294"/>
      <c r="D129" s="294"/>
      <c r="E129" s="293" t="s">
        <v>18</v>
      </c>
      <c r="F129" s="315">
        <v>920</v>
      </c>
      <c r="G129" s="311"/>
      <c r="H129" s="305">
        <f>SUM(H130)</f>
        <v>611.34</v>
      </c>
      <c r="I129" s="302">
        <f t="shared" si="4"/>
        <v>66.45</v>
      </c>
    </row>
    <row r="130" spans="1:9" s="44" customFormat="1" x14ac:dyDescent="0.3">
      <c r="A130" s="260"/>
      <c r="B130" s="260"/>
      <c r="C130" s="139">
        <v>322</v>
      </c>
      <c r="D130" s="139"/>
      <c r="E130" s="129" t="s">
        <v>41</v>
      </c>
      <c r="F130" s="316">
        <v>920</v>
      </c>
      <c r="G130" s="312"/>
      <c r="H130" s="176">
        <f>SUM(H131)</f>
        <v>611.34</v>
      </c>
      <c r="I130" s="218">
        <f t="shared" si="4"/>
        <v>66.45</v>
      </c>
    </row>
    <row r="131" spans="1:9" s="22" customFormat="1" x14ac:dyDescent="0.3">
      <c r="A131" s="250"/>
      <c r="B131" s="250"/>
      <c r="C131" s="135"/>
      <c r="D131" s="135">
        <v>3225</v>
      </c>
      <c r="E131" s="130" t="s">
        <v>172</v>
      </c>
      <c r="F131" s="317"/>
      <c r="G131" s="206"/>
      <c r="H131" s="177">
        <v>611.34</v>
      </c>
      <c r="I131" s="218"/>
    </row>
    <row r="132" spans="1:9" s="22" customFormat="1" x14ac:dyDescent="0.3">
      <c r="G132"/>
      <c r="I132" s="64"/>
    </row>
    <row r="133" spans="1:9" s="22" customFormat="1" x14ac:dyDescent="0.3">
      <c r="G133"/>
      <c r="I133" s="64"/>
    </row>
    <row r="134" spans="1:9" s="22" customFormat="1" x14ac:dyDescent="0.3">
      <c r="G134"/>
      <c r="I134" s="64"/>
    </row>
    <row r="135" spans="1:9" s="22" customFormat="1" x14ac:dyDescent="0.3">
      <c r="G135"/>
      <c r="I135" s="64"/>
    </row>
    <row r="136" spans="1:9" s="22" customFormat="1" x14ac:dyDescent="0.3">
      <c r="G136"/>
      <c r="I136" s="64"/>
    </row>
    <row r="137" spans="1:9" s="22" customFormat="1" x14ac:dyDescent="0.3">
      <c r="C137" s="387"/>
      <c r="D137" s="387"/>
      <c r="E137" s="387"/>
      <c r="F137" s="387"/>
      <c r="G137" s="387"/>
      <c r="H137" s="387"/>
      <c r="I137" s="64"/>
    </row>
    <row r="138" spans="1:9" s="22" customFormat="1" x14ac:dyDescent="0.3">
      <c r="C138" s="44"/>
      <c r="D138" s="44"/>
      <c r="E138" s="44"/>
      <c r="F138" s="44"/>
      <c r="G138" s="268"/>
      <c r="I138" s="64"/>
    </row>
    <row r="139" spans="1:9" s="22" customFormat="1" x14ac:dyDescent="0.3">
      <c r="C139" s="387"/>
      <c r="D139" s="387"/>
      <c r="E139" s="387"/>
      <c r="F139" s="387"/>
      <c r="G139" s="387"/>
      <c r="H139" s="387"/>
      <c r="I139" s="64"/>
    </row>
    <row r="140" spans="1:9" s="22" customFormat="1" x14ac:dyDescent="0.3">
      <c r="C140" s="387"/>
      <c r="D140" s="387"/>
      <c r="E140" s="387"/>
      <c r="F140" s="387"/>
      <c r="G140" s="387"/>
      <c r="H140" s="387"/>
      <c r="I140" s="64"/>
    </row>
    <row r="141" spans="1:9" s="22" customFormat="1" x14ac:dyDescent="0.3">
      <c r="C141" s="44"/>
      <c r="D141" s="44"/>
      <c r="E141" s="44"/>
      <c r="F141" s="44"/>
      <c r="G141" s="268"/>
      <c r="I141" s="64"/>
    </row>
  </sheetData>
  <mergeCells count="31">
    <mergeCell ref="A1:I1"/>
    <mergeCell ref="C137:E137"/>
    <mergeCell ref="C139:E139"/>
    <mergeCell ref="A76:C76"/>
    <mergeCell ref="A77:C77"/>
    <mergeCell ref="A9:C9"/>
    <mergeCell ref="A46:C46"/>
    <mergeCell ref="A67:C67"/>
    <mergeCell ref="A68:C68"/>
    <mergeCell ref="A56:D56"/>
    <mergeCell ref="A8:D8"/>
    <mergeCell ref="A66:D66"/>
    <mergeCell ref="A75:D75"/>
    <mergeCell ref="B5:I5"/>
    <mergeCell ref="A2:I2"/>
    <mergeCell ref="C140:E140"/>
    <mergeCell ref="F137:H137"/>
    <mergeCell ref="F139:H139"/>
    <mergeCell ref="F140:H140"/>
    <mergeCell ref="A106:C106"/>
    <mergeCell ref="A117:C117"/>
    <mergeCell ref="A115:D115"/>
    <mergeCell ref="A126:D126"/>
    <mergeCell ref="A55:D55"/>
    <mergeCell ref="A116:D116"/>
    <mergeCell ref="A127:D127"/>
    <mergeCell ref="A3:I3"/>
    <mergeCell ref="A7:D7"/>
    <mergeCell ref="A10:D10"/>
    <mergeCell ref="A12:D12"/>
    <mergeCell ref="A11:D1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i prihodi prema izvoru 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Bauranov</dc:creator>
  <cp:lastModifiedBy>Jelena Parabućski</cp:lastModifiedBy>
  <cp:lastPrinted>2024-03-26T07:31:47Z</cp:lastPrinted>
  <dcterms:created xsi:type="dcterms:W3CDTF">2022-08-12T12:51:27Z</dcterms:created>
  <dcterms:modified xsi:type="dcterms:W3CDTF">2024-03-26T07:48:23Z</dcterms:modified>
</cp:coreProperties>
</file>